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hidePivotFieldList="1" checkCompatibility="1" autoCompressPictures="0"/>
  <bookViews>
    <workbookView xWindow="0" yWindow="0" windowWidth="28640" windowHeight="16580" tabRatio="981"/>
  </bookViews>
  <sheets>
    <sheet name="Summary" sheetId="4" r:id="rId1"/>
    <sheet name="Road List Master" sheetId="13" r:id="rId2"/>
    <sheet name="Eric Chase Pivot by Route" sheetId="2" r:id="rId3"/>
    <sheet name="Costs at $890 per Lane" sheetId="1" r:id="rId4"/>
    <sheet name="2019 Budget Data" sheetId="8" r:id="rId5"/>
    <sheet name="Total Direct &amp; Indirect Hours" sheetId="7" r:id="rId6"/>
    <sheet name="Town Crew Pivot by Route" sheetId="12" r:id="rId7"/>
    <sheet name="2016-2017 Storm Prep" sheetId="3" r:id="rId8"/>
    <sheet name="Loaded Labor Rates (FEMA)" sheetId="5" r:id="rId9"/>
    <sheet name="2016-2017 Timesheet Data" sheetId="6" r:id="rId10"/>
  </sheets>
  <externalReferences>
    <externalReference r:id="rId11"/>
  </externalReferences>
  <definedNames>
    <definedName name="_xlnm._FilterDatabase" localSheetId="9" hidden="1">'2016-2017 Timesheet Data'!$A$1:$I$267</definedName>
    <definedName name="equipment">'[1]Master List'!$D$2:$D$17</definedName>
    <definedName name="materials">'[1]Master List'!$A$2:$A$40</definedName>
    <definedName name="_xlnm.Print_Titles" localSheetId="3">'Costs at $890 per Lane'!$1:$1</definedName>
    <definedName name="_xlnm.Print_Titles" localSheetId="2">'Eric Chase Pivot by Route'!$4:$4</definedName>
    <definedName name="_xlnm.Print_Titles" localSheetId="1">'Road List Master'!$1:$1</definedName>
    <definedName name="roads">'[1]Master List'!$C$2:$C$66</definedName>
    <definedName name="workactivity">'[1]Master List'!$B$2:$B$84</definedName>
  </definedNames>
  <calcPr calcId="140000" concurrentCalc="0"/>
  <pivotCaches>
    <pivotCache cacheId="20" r:id="rId12"/>
    <pivotCache cacheId="21" r:id="rId1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F49" i="1"/>
  <c r="E48" i="1"/>
  <c r="F48" i="1"/>
  <c r="E47" i="1"/>
  <c r="F47" i="1"/>
  <c r="E46" i="1"/>
  <c r="F46" i="1"/>
  <c r="E45" i="1"/>
  <c r="F45" i="1"/>
  <c r="E44" i="1"/>
  <c r="F44" i="1"/>
  <c r="C38" i="1"/>
  <c r="C4" i="7"/>
  <c r="H9" i="4"/>
  <c r="D2" i="4"/>
  <c r="G2" i="4"/>
  <c r="D3" i="4"/>
  <c r="G3" i="4"/>
  <c r="D4" i="4"/>
  <c r="G4" i="4"/>
  <c r="G9" i="4"/>
  <c r="C2" i="4"/>
  <c r="C3" i="4"/>
  <c r="C4" i="4"/>
  <c r="C9" i="4"/>
  <c r="B15" i="4"/>
  <c r="B17" i="4"/>
  <c r="B19" i="4"/>
  <c r="B20" i="4"/>
  <c r="B22" i="4"/>
  <c r="B23" i="4"/>
  <c r="F4" i="4"/>
  <c r="F3" i="4"/>
  <c r="E2" i="4"/>
  <c r="E3" i="4"/>
  <c r="E4" i="4"/>
  <c r="E5" i="4"/>
  <c r="F5" i="4"/>
  <c r="H5" i="4"/>
  <c r="D5" i="4"/>
  <c r="G5" i="4"/>
  <c r="F6" i="4"/>
  <c r="D6" i="4"/>
  <c r="G6" i="4"/>
  <c r="E6" i="4"/>
  <c r="H6" i="4"/>
  <c r="I6" i="7"/>
  <c r="H4" i="4"/>
  <c r="H3" i="4"/>
  <c r="F2" i="4"/>
  <c r="H2" i="4"/>
  <c r="D4" i="7"/>
  <c r="I4" i="7"/>
  <c r="H4" i="7"/>
  <c r="G3" i="7"/>
  <c r="G4" i="7"/>
  <c r="F4" i="7"/>
  <c r="H3" i="7"/>
  <c r="H2" i="7"/>
  <c r="F3" i="7"/>
  <c r="B4" i="7"/>
  <c r="E4" i="7"/>
  <c r="E3" i="7"/>
  <c r="D3" i="7"/>
  <c r="G2" i="7"/>
  <c r="F2" i="7"/>
  <c r="B18" i="4"/>
  <c r="B25" i="4"/>
  <c r="B5" i="4"/>
  <c r="C5" i="4"/>
  <c r="B3" i="7"/>
  <c r="C3" i="7"/>
  <c r="I3" i="7"/>
  <c r="B2" i="7"/>
  <c r="C2" i="7"/>
  <c r="D2" i="7"/>
  <c r="I2" i="7"/>
  <c r="C5" i="5"/>
  <c r="B5" i="5"/>
  <c r="E1" i="5"/>
  <c r="C2" i="3"/>
  <c r="C3" i="3"/>
  <c r="C4" i="3"/>
  <c r="C5" i="3"/>
  <c r="D2" i="3"/>
  <c r="D3" i="3"/>
  <c r="D4" i="3"/>
  <c r="D5" i="3"/>
  <c r="B6" i="4"/>
  <c r="C6" i="4"/>
  <c r="E2" i="7"/>
  <c r="B2" i="3"/>
  <c r="B4" i="3"/>
  <c r="B3" i="3"/>
  <c r="B13" i="8"/>
  <c r="C14" i="8"/>
  <c r="B14" i="4"/>
  <c r="D4" i="5"/>
  <c r="D3" i="5"/>
  <c r="D2" i="5"/>
  <c r="B15" i="8"/>
  <c r="B14" i="8"/>
  <c r="C15" i="8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C27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4" i="1"/>
  <c r="F4" i="1"/>
  <c r="E3" i="1"/>
  <c r="F3" i="1"/>
  <c r="E2" i="1"/>
  <c r="F2" i="1"/>
</calcChain>
</file>

<file path=xl/comments1.xml><?xml version="1.0" encoding="utf-8"?>
<comments xmlns="http://schemas.openxmlformats.org/spreadsheetml/2006/main">
  <authors>
    <author>Scott Woodward</author>
  </authors>
  <commentList>
    <comment ref="A6" authorId="0">
      <text>
        <r>
          <rPr>
            <b/>
            <sz val="9"/>
            <color indexed="81"/>
            <rFont val="Calibri"/>
            <family val="2"/>
          </rPr>
          <t>Scott Woodward:</t>
        </r>
        <r>
          <rPr>
            <sz val="9"/>
            <color indexed="81"/>
            <rFont val="Calibri"/>
            <family val="2"/>
          </rPr>
          <t xml:space="preserve">
***Chase estimate uses 33 events; Town uses 40 events roughly based on actuals</t>
        </r>
      </text>
    </comment>
  </commentList>
</comments>
</file>

<file path=xl/comments2.xml><?xml version="1.0" encoding="utf-8"?>
<comments xmlns="http://schemas.openxmlformats.org/spreadsheetml/2006/main">
  <authors>
    <author>Scott Woodward</author>
  </authors>
  <commentList>
    <comment ref="C1" authorId="0">
      <text>
        <r>
          <rPr>
            <b/>
            <sz val="9"/>
            <color indexed="81"/>
            <rFont val="Calibri"/>
            <family val="2"/>
          </rPr>
          <t>Scott Woodward:</t>
        </r>
        <r>
          <rPr>
            <sz val="9"/>
            <color indexed="81"/>
            <rFont val="Calibri"/>
            <family val="2"/>
          </rPr>
          <t xml:space="preserve">
2016-2017 winter season started on 10/27/2016 and ended on 3/27/2017 for a total of 151 days</t>
        </r>
      </text>
    </comment>
  </commentList>
</comments>
</file>

<file path=xl/sharedStrings.xml><?xml version="1.0" encoding="utf-8"?>
<sst xmlns="http://schemas.openxmlformats.org/spreadsheetml/2006/main" count="1849" uniqueCount="211">
  <si>
    <t>Road Length</t>
  </si>
  <si>
    <t>Plow Route</t>
  </si>
  <si>
    <t>Road Segment</t>
  </si>
  <si>
    <t>Pomfret Rd.</t>
  </si>
  <si>
    <t>Howe Hill Rd.</t>
  </si>
  <si>
    <t>Designation</t>
  </si>
  <si>
    <t>TH-3</t>
  </si>
  <si>
    <t>TH-1</t>
  </si>
  <si>
    <t>TH-2</t>
  </si>
  <si>
    <t>Stage Rd.</t>
  </si>
  <si>
    <t>VT-12</t>
  </si>
  <si>
    <t>N/A</t>
  </si>
  <si>
    <t>Lane Cost</t>
  </si>
  <si>
    <t>Extended Cost</t>
  </si>
  <si>
    <t>Allen Hill Rd.</t>
  </si>
  <si>
    <t>Blackmer Rd.</t>
  </si>
  <si>
    <t>Caper St.</t>
  </si>
  <si>
    <t>Cherry Hill Rd.</t>
  </si>
  <si>
    <t>Freeman Rd.</t>
  </si>
  <si>
    <t>A Frame Rd.</t>
  </si>
  <si>
    <t>White River Ln.</t>
  </si>
  <si>
    <t>Starbuck Rd.</t>
  </si>
  <si>
    <t>Bunker Hill Rd.</t>
  </si>
  <si>
    <t>Old Kings Hwy.</t>
  </si>
  <si>
    <t>Dana Rd.</t>
  </si>
  <si>
    <t>Thistle Hill Rd.</t>
  </si>
  <si>
    <t>Joe Ranger Rd.</t>
  </si>
  <si>
    <t>Galaxy Hill Rd.</t>
  </si>
  <si>
    <t>Hewitt Hill Rd.</t>
  </si>
  <si>
    <t>Sugarhouse Rd.</t>
  </si>
  <si>
    <t>Kenyon Hill Rd.</t>
  </si>
  <si>
    <t>Town Hwy.</t>
  </si>
  <si>
    <t>TH-10</t>
  </si>
  <si>
    <t>TH-7</t>
  </si>
  <si>
    <t>TH-13</t>
  </si>
  <si>
    <t>TH-14</t>
  </si>
  <si>
    <t>TH-55</t>
  </si>
  <si>
    <t>Clifford Rd.</t>
  </si>
  <si>
    <t>TH-15</t>
  </si>
  <si>
    <t>TH-16</t>
  </si>
  <si>
    <t>TH-21</t>
  </si>
  <si>
    <t>TH-20</t>
  </si>
  <si>
    <t>TH-23</t>
  </si>
  <si>
    <t>TH-18</t>
  </si>
  <si>
    <t>TH-17</t>
  </si>
  <si>
    <t>TH-19</t>
  </si>
  <si>
    <t>TH-28</t>
  </si>
  <si>
    <t>TH-29</t>
  </si>
  <si>
    <t>TH-6</t>
  </si>
  <si>
    <t>TH-31</t>
  </si>
  <si>
    <t>TH-24</t>
  </si>
  <si>
    <t>TH-52</t>
  </si>
  <si>
    <t>TH-32</t>
  </si>
  <si>
    <t>Handy Rd./Graves Rd.</t>
  </si>
  <si>
    <t>Row Labels</t>
  </si>
  <si>
    <t>Grand Total</t>
  </si>
  <si>
    <t>Sum of Extended Cost</t>
  </si>
  <si>
    <t>N/A Total</t>
  </si>
  <si>
    <t>Broad Brook Rd.</t>
  </si>
  <si>
    <t>Webster Hill Rd.</t>
  </si>
  <si>
    <t>Skyline Dr.</t>
  </si>
  <si>
    <t>Twin Pond Rd.</t>
  </si>
  <si>
    <t>Labounty Rd.</t>
  </si>
  <si>
    <t>Cloudland Rd.</t>
  </si>
  <si>
    <t>Bartlett Brook Rd.</t>
  </si>
  <si>
    <t>Wild Apple Rd.</t>
  </si>
  <si>
    <t>Rudge Rd.</t>
  </si>
  <si>
    <t>Barber Hill Rd.</t>
  </si>
  <si>
    <t>Sessions Meadow Rd.</t>
  </si>
  <si>
    <t>Granite Ledge Rd.</t>
  </si>
  <si>
    <t>High Pastures Rd.</t>
  </si>
  <si>
    <t>Maxham Rd.</t>
  </si>
  <si>
    <t>TH-56</t>
  </si>
  <si>
    <t>TH-11</t>
  </si>
  <si>
    <t>TH-22</t>
  </si>
  <si>
    <t>TH-57</t>
  </si>
  <si>
    <t>Windy Ln.</t>
  </si>
  <si>
    <t>TH-25</t>
  </si>
  <si>
    <t>Hidden Ridge Rd.</t>
  </si>
  <si>
    <t>Bernard Rd.</t>
  </si>
  <si>
    <t>TH-34</t>
  </si>
  <si>
    <t>TH-11/TH-35</t>
  </si>
  <si>
    <t>TH-33</t>
  </si>
  <si>
    <t>Totman Hill Rd.</t>
  </si>
  <si>
    <t>TH-39</t>
  </si>
  <si>
    <t>TH-38</t>
  </si>
  <si>
    <t>TH-37</t>
  </si>
  <si>
    <t>TH-41</t>
  </si>
  <si>
    <t>TH-43</t>
  </si>
  <si>
    <t>TH-42</t>
  </si>
  <si>
    <t>TH-5</t>
  </si>
  <si>
    <t>TH-46</t>
  </si>
  <si>
    <t>Values</t>
  </si>
  <si>
    <t>Sum of Road Length</t>
  </si>
  <si>
    <t>Art</t>
  </si>
  <si>
    <t>Kevin</t>
  </si>
  <si>
    <t>Dale</t>
  </si>
  <si>
    <t>Loaded HR</t>
  </si>
  <si>
    <t>Loaded OT</t>
  </si>
  <si>
    <t>Plowing</t>
  </si>
  <si>
    <t>black top</t>
  </si>
  <si>
    <t>Truck 314 - 2014 Freightliner</t>
  </si>
  <si>
    <t>Truck 415-2015 Ford 550</t>
  </si>
  <si>
    <t>Bruce Rte</t>
  </si>
  <si>
    <t>Art Rte</t>
  </si>
  <si>
    <t>Truck 213 - 2013 Freightliner</t>
  </si>
  <si>
    <t>Truck 115-2015 Western Star</t>
  </si>
  <si>
    <t>Dale Rte</t>
  </si>
  <si>
    <t>Kevin Rte</t>
  </si>
  <si>
    <t>Highway Garage</t>
  </si>
  <si>
    <t>Prep</t>
  </si>
  <si>
    <t>Prep Reg Hrs</t>
  </si>
  <si>
    <t>Prep OT Hrs</t>
  </si>
  <si>
    <t>Sanding</t>
  </si>
  <si>
    <t>Salting</t>
  </si>
  <si>
    <t>Total Hrs</t>
  </si>
  <si>
    <t>Work Days/Week</t>
  </si>
  <si>
    <t># Work Days</t>
  </si>
  <si>
    <t>Amount</t>
  </si>
  <si>
    <t>Gross Labor</t>
  </si>
  <si>
    <t>FICA SSA</t>
  </si>
  <si>
    <t>Medicare</t>
  </si>
  <si>
    <t>Retirement</t>
  </si>
  <si>
    <t>Health Insurance</t>
  </si>
  <si>
    <t>Disability Insurance</t>
  </si>
  <si>
    <t>Drug Screening</t>
  </si>
  <si>
    <t>Protective Clothing &amp; Supplies</t>
  </si>
  <si>
    <t>Total Labor Budget</t>
  </si>
  <si>
    <t>Cost per Route, per Event</t>
  </si>
  <si>
    <t>Chase Estimate</t>
  </si>
  <si>
    <t>Avg. Cost per Route</t>
  </si>
  <si>
    <t>Vehicle insurance</t>
  </si>
  <si>
    <t>Sand</t>
  </si>
  <si>
    <t>Salt</t>
  </si>
  <si>
    <t>Vehicle depreciation (one truck)</t>
  </si>
  <si>
    <t>Vehicle depreciation (three trucks)</t>
  </si>
  <si>
    <t>Vehicle Maintenance (one truck)</t>
  </si>
  <si>
    <t>Workers' Compensation</t>
  </si>
  <si>
    <t>Unemployment Insurance</t>
  </si>
  <si>
    <t>Top-down Total</t>
  </si>
  <si>
    <t>Town Office</t>
  </si>
  <si>
    <t>White River Ln</t>
  </si>
  <si>
    <t>Person</t>
  </si>
  <si>
    <t>Date</t>
  </si>
  <si>
    <t>Activity</t>
  </si>
  <si>
    <t>Location</t>
  </si>
  <si>
    <t>Reg Hrs</t>
  </si>
  <si>
    <t>OT Hrs</t>
  </si>
  <si>
    <t>Equipment</t>
  </si>
  <si>
    <t>Subtotal Storm Prep</t>
  </si>
  <si>
    <t>Loaded Labor (top-down (budget)) (three people)</t>
  </si>
  <si>
    <t>Loaded Labor (top-down (budget)) (one person)</t>
  </si>
  <si>
    <t>Total Reg Hrs</t>
  </si>
  <si>
    <t>Total OT Hours</t>
  </si>
  <si>
    <t>Tot Indir Hrs</t>
  </si>
  <si>
    <t>Total</t>
  </si>
  <si>
    <t>Not factored into calculations</t>
  </si>
  <si>
    <t>Sum of Reg Hrs</t>
  </si>
  <si>
    <t>Sum of OT Hrs</t>
  </si>
  <si>
    <t>Route</t>
  </si>
  <si>
    <t>Art Route</t>
  </si>
  <si>
    <t>Dale Route</t>
  </si>
  <si>
    <t>Kevin Route</t>
  </si>
  <si>
    <t>Route Miles</t>
  </si>
  <si>
    <t>Art Route Total</t>
  </si>
  <si>
    <t>Dale Route Total</t>
  </si>
  <si>
    <t>Kevin Route Total</t>
  </si>
  <si>
    <t>Town Labor Costs (Actual)</t>
  </si>
  <si>
    <t>Vehicle Maintenance (three trucks) (actuals)</t>
  </si>
  <si>
    <t>Vehicle fuel (actuals) (one truck)</t>
  </si>
  <si>
    <t>Tires &amp; Chains (one truck)</t>
  </si>
  <si>
    <t>Town Costs Labor (Budget)</t>
  </si>
  <si>
    <t>Labor</t>
  </si>
  <si>
    <t>Other Costs</t>
  </si>
  <si>
    <t>Winter Operations (5.5 months)</t>
  </si>
  <si>
    <t>Summer Operations (6.5 months)</t>
  </si>
  <si>
    <t>Tot Direct Hours</t>
  </si>
  <si>
    <t>Split</t>
  </si>
  <si>
    <t>Total Town (Actual Labor)</t>
  </si>
  <si>
    <t>Total Town Costs (Budget Labor)</t>
  </si>
  <si>
    <t>***Based on direct regular and overtime hours of 53.6% of total winter hours ('Total Direct &amp; Indirect Hours' sheet)</t>
  </si>
  <si>
    <t>Town Budget Costs (FY19 &amp; Capital Plan)</t>
  </si>
  <si>
    <t>**Based on miles**</t>
  </si>
  <si>
    <t>**Based on hours worked**</t>
  </si>
  <si>
    <t>**Spread evenly**</t>
  </si>
  <si>
    <t>Routes</t>
  </si>
  <si>
    <t>TH-26</t>
  </si>
  <si>
    <t>TH-35</t>
  </si>
  <si>
    <t>TH-44</t>
  </si>
  <si>
    <t>TH-45</t>
  </si>
  <si>
    <t>TH-48</t>
  </si>
  <si>
    <t>TH-50</t>
  </si>
  <si>
    <t>TH-51</t>
  </si>
  <si>
    <t>TH-53</t>
  </si>
  <si>
    <t>TH-54</t>
  </si>
  <si>
    <t>TH-60</t>
  </si>
  <si>
    <t>Highway Designation</t>
  </si>
  <si>
    <t>Distance</t>
  </si>
  <si>
    <t>Johnson Rd.</t>
  </si>
  <si>
    <t>Sugarbush Farm Rd.</t>
  </si>
  <si>
    <t>Spaulding Ln.</t>
  </si>
  <si>
    <t>Old River Rd.</t>
  </si>
  <si>
    <t>Library St.</t>
  </si>
  <si>
    <t>Verified</t>
  </si>
  <si>
    <t>Comments</t>
  </si>
  <si>
    <t>Johnson Rd. - .9 miles not plowed</t>
  </si>
  <si>
    <t>Not plowed by Town</t>
  </si>
  <si>
    <t>Yes</t>
  </si>
  <si>
    <t>Wayside Rd. - not plowed by Town</t>
  </si>
  <si>
    <t>Gully Rd. - not plowed by Town</t>
  </si>
  <si>
    <t>Austin Rd. - not plowed 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</si>
</sst>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0.000"/>
    <numFmt numFmtId="166" formatCode="mm\-dd\-yyyy"/>
    <numFmt numFmtId="167" formatCode="0.0%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  <font>
      <sz val="11"/>
      <color rgb="FF000000"/>
      <name val="ArialMT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63" applyFont="1" applyAlignment="1">
      <alignment horizontal="center"/>
    </xf>
    <xf numFmtId="0" fontId="8" fillId="0" borderId="0" xfId="0" applyFont="1"/>
    <xf numFmtId="167" fontId="0" fillId="0" borderId="0" xfId="63" applyNumberFormat="1" applyFont="1" applyAlignment="1">
      <alignment horizontal="center"/>
    </xf>
    <xf numFmtId="0" fontId="2" fillId="0" borderId="0" xfId="0" applyFont="1"/>
    <xf numFmtId="2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2" fillId="7" borderId="0" xfId="0" applyFont="1" applyFill="1" applyAlignment="1">
      <alignment horizontal="left"/>
    </xf>
    <xf numFmtId="164" fontId="7" fillId="0" borderId="0" xfId="0" applyNumberFormat="1" applyFont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0" fillId="0" borderId="3" xfId="0" applyBorder="1"/>
    <xf numFmtId="0" fontId="10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5" xfId="0" applyBorder="1"/>
    <xf numFmtId="0" fontId="2" fillId="0" borderId="4" xfId="0" applyFont="1" applyBorder="1" applyAlignment="1">
      <alignment horizontal="center"/>
    </xf>
    <xf numFmtId="0" fontId="0" fillId="0" borderId="4" xfId="0" applyBorder="1"/>
    <xf numFmtId="164" fontId="0" fillId="0" borderId="0" xfId="0" applyNumberFormat="1" applyBorder="1" applyAlignment="1">
      <alignment horizontal="center"/>
    </xf>
    <xf numFmtId="0" fontId="0" fillId="3" borderId="4" xfId="0" applyFill="1" applyBorder="1"/>
    <xf numFmtId="16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4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6" fillId="9" borderId="0" xfId="0" applyNumberFormat="1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167" fontId="0" fillId="0" borderId="0" xfId="63" applyNumberFormat="1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/>
    <xf numFmtId="165" fontId="15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166" fontId="0" fillId="4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</cellXfs>
  <cellStyles count="25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Normal" xfId="0" builtinId="0"/>
    <cellStyle name="Percent" xfId="63" builtinId="5"/>
  </cellStyles>
  <dxfs count="13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&quot;$&quot;#,##0.0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2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woodward/Documents/Selectboard/Highway/Pomfret_timesheet2017%201120201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imesheet - PRINT"/>
      <sheetName val="Employeesummary- PRINT"/>
      <sheetName val="Personal "/>
      <sheetName val="Art"/>
      <sheetName val="Dale"/>
      <sheetName val="Kevin"/>
      <sheetName val="Other"/>
      <sheetName val="Personnel Summary"/>
      <sheetName val="Materials Summary"/>
      <sheetName val="Activity Summary"/>
      <sheetName val="Material Road Summary"/>
      <sheetName val="Equipment Summary"/>
      <sheetName val="Road Summary"/>
      <sheetName val="Master List"/>
      <sheetName val="ArtPrint"/>
      <sheetName val="DalePrint"/>
      <sheetName val="KevinPrint"/>
      <sheetName val="Other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 t="str">
            <v>Chloride - Flake</v>
          </cell>
          <cell r="B2" t="str">
            <v>Administration</v>
          </cell>
          <cell r="C2" t="str">
            <v>Highway Garage</v>
          </cell>
          <cell r="D2" t="str">
            <v xml:space="preserve">2000 Performance 150 Brush Bandit (Trailer) </v>
          </cell>
        </row>
        <row r="3">
          <cell r="A3" t="str">
            <v>Chloride - Liquid</v>
          </cell>
          <cell r="B3" t="str">
            <v>Bills</v>
          </cell>
          <cell r="C3" t="str">
            <v>Pomfret Station</v>
          </cell>
          <cell r="D3" t="str">
            <v>2001 John Deer Grader</v>
          </cell>
        </row>
        <row r="4">
          <cell r="A4" t="str">
            <v>Cold Mix (ton)</v>
          </cell>
          <cell r="B4" t="str">
            <v>Bridge Work</v>
          </cell>
          <cell r="C4" t="str">
            <v>Library</v>
          </cell>
          <cell r="D4" t="str">
            <v xml:space="preserve">2001 Rock Rake (Trailer) </v>
          </cell>
        </row>
        <row r="5">
          <cell r="A5" t="str">
            <v>Culvert</v>
          </cell>
          <cell r="B5" t="str">
            <v>Brush/Trees</v>
          </cell>
          <cell r="C5" t="str">
            <v>School</v>
          </cell>
          <cell r="D5" t="str">
            <v>2002 John Deer Front End Loader</v>
          </cell>
        </row>
        <row r="6">
          <cell r="A6" t="str">
            <v>Culvert - 15 x 20Ft</v>
          </cell>
          <cell r="B6" t="str">
            <v>Budget Work</v>
          </cell>
          <cell r="C6" t="str">
            <v>Teago Station</v>
          </cell>
          <cell r="D6" t="str">
            <v>2015 john deere 6110m Tractor/mower</v>
          </cell>
        </row>
        <row r="7">
          <cell r="A7" t="str">
            <v>Culvert - 18 x 20Ft</v>
          </cell>
          <cell r="B7" t="str">
            <v>Building/Maintenance – Sand Screen</v>
          </cell>
          <cell r="C7" t="str">
            <v>Town Hall</v>
          </cell>
          <cell r="D7" t="str">
            <v>2004 RAYT Trailer (HOTBOX)</v>
          </cell>
        </row>
        <row r="8">
          <cell r="A8" t="str">
            <v>Culvert - 24 x 20Ft</v>
          </cell>
          <cell r="B8" t="str">
            <v>Calling – Supplies &amp; Parts</v>
          </cell>
          <cell r="C8" t="str">
            <v>Town Office</v>
          </cell>
          <cell r="D8" t="str">
            <v>2007 International TL (Tandem Trailer)</v>
          </cell>
        </row>
        <row r="9">
          <cell r="A9" t="str">
            <v>Culvert - 30 x 20Ft</v>
          </cell>
          <cell r="B9" t="str">
            <v>Changing Accessories On Tractor</v>
          </cell>
          <cell r="C9" t="str">
            <v>Art Rte</v>
          </cell>
          <cell r="D9" t="str">
            <v>2008 Komatsu PC78US-6 Excavator</v>
          </cell>
        </row>
        <row r="10">
          <cell r="A10" t="str">
            <v>Culvert - 36 x 20Ft</v>
          </cell>
          <cell r="B10" t="str">
            <v>Chipping</v>
          </cell>
          <cell r="C10" t="str">
            <v>Dale Rte</v>
          </cell>
          <cell r="D10" t="str">
            <v>2008 Plate Compactor</v>
          </cell>
        </row>
        <row r="11">
          <cell r="A11" t="str">
            <v>Culvert - 48 x 20Ft</v>
          </cell>
          <cell r="B11" t="str">
            <v>Chloride - Application</v>
          </cell>
          <cell r="C11" t="str">
            <v>Kevin Rte</v>
          </cell>
          <cell r="D11" t="str">
            <v>Chainsaws</v>
          </cell>
        </row>
        <row r="12">
          <cell r="A12" t="str">
            <v>Culvert - 60 x 20Ft</v>
          </cell>
          <cell r="B12" t="str">
            <v>Chloride - Loading</v>
          </cell>
          <cell r="C12" t="str">
            <v>A-Frame Rd</v>
          </cell>
          <cell r="D12" t="str">
            <v>Generator</v>
          </cell>
        </row>
        <row r="13">
          <cell r="A13" t="str">
            <v>Culvert - 72 x 20Ft</v>
          </cell>
          <cell r="B13" t="str">
            <v>Chloride - Preparation</v>
          </cell>
          <cell r="C13" t="str">
            <v>Allen Hill Rd</v>
          </cell>
          <cell r="D13" t="str">
            <v>Truck 115-2015 Western Star</v>
          </cell>
        </row>
        <row r="14">
          <cell r="A14" t="str">
            <v>DEF</v>
          </cell>
          <cell r="B14" t="str">
            <v>Compacting</v>
          </cell>
          <cell r="C14" t="str">
            <v>Austin Rd</v>
          </cell>
          <cell r="D14" t="str">
            <v>Truck 213 - 2013 Freightliner</v>
          </cell>
        </row>
        <row r="15">
          <cell r="A15" t="str">
            <v>Diesel Fuel</v>
          </cell>
          <cell r="B15" t="str">
            <v>Culvert Cleaning</v>
          </cell>
          <cell r="C15" t="str">
            <v>Barber Hill Rd</v>
          </cell>
          <cell r="D15" t="str">
            <v>Truck 314 - 2014 Freightliner</v>
          </cell>
        </row>
        <row r="16">
          <cell r="A16" t="str">
            <v>Fabric 18x300'[yd]</v>
          </cell>
          <cell r="B16" t="str">
            <v>Culvert Inspections</v>
          </cell>
          <cell r="C16" t="str">
            <v>Bartlett Brook Rd</v>
          </cell>
          <cell r="D16" t="str">
            <v>Truck 415-2015 Ford 550</v>
          </cell>
        </row>
        <row r="17">
          <cell r="A17" t="str">
            <v>Gravel – ¾ Crushed [cu yd]</v>
          </cell>
          <cell r="B17" t="str">
            <v>Culvert Replacement</v>
          </cell>
          <cell r="C17" t="str">
            <v>Bernard Rd</v>
          </cell>
        </row>
        <row r="18">
          <cell r="A18" t="str">
            <v>Gravel – 1 ½ Crushed [cu yd]</v>
          </cell>
          <cell r="B18" t="str">
            <v>Culvert Work</v>
          </cell>
          <cell r="C18" t="str">
            <v>Blackmer Rd</v>
          </cell>
        </row>
        <row r="19">
          <cell r="A19" t="str">
            <v>Gravel - Bank run [cu yd]</v>
          </cell>
          <cell r="B19" t="str">
            <v>Ditching</v>
          </cell>
          <cell r="C19" t="str">
            <v>Broad Brook Rd</v>
          </cell>
        </row>
        <row r="20">
          <cell r="A20" t="str">
            <v>Gravel - Hard-Pack [cu yd]</v>
          </cell>
          <cell r="B20" t="str">
            <v>Ditching – Excavator</v>
          </cell>
          <cell r="C20" t="str">
            <v>Bunker Hill Rd</v>
          </cell>
        </row>
        <row r="21">
          <cell r="A21" t="str">
            <v>Guardrail</v>
          </cell>
          <cell r="B21" t="str">
            <v>Ditching – Grader</v>
          </cell>
          <cell r="C21" t="str">
            <v>Caper St</v>
          </cell>
        </row>
        <row r="22">
          <cell r="A22" t="str">
            <v>Hardpack – ¾ [cu yd] -- price per ton shown</v>
          </cell>
          <cell r="B22" t="str">
            <v>Emergency</v>
          </cell>
          <cell r="C22" t="str">
            <v>Cherry Hill Rd</v>
          </cell>
        </row>
        <row r="23">
          <cell r="A23" t="str">
            <v>Hardpack – 1 ½ [cu yd]</v>
          </cell>
          <cell r="B23" t="str">
            <v>Emergency - Accident</v>
          </cell>
          <cell r="C23" t="str">
            <v>Clay Rd</v>
          </cell>
        </row>
        <row r="24">
          <cell r="A24" t="str">
            <v>Hardpack – 3 In [cu yd]</v>
          </cell>
          <cell r="B24" t="str">
            <v>Emergency - Fire</v>
          </cell>
          <cell r="C24" t="str">
            <v>Clifford Rd</v>
          </cell>
        </row>
        <row r="25">
          <cell r="A25" t="str">
            <v>Hot Patch</v>
          </cell>
          <cell r="B25" t="str">
            <v>Emergency - Medical</v>
          </cell>
          <cell r="C25" t="str">
            <v>Cloudland Rd</v>
          </cell>
        </row>
        <row r="26">
          <cell r="A26" t="str">
            <v>Hydraulic Fluid</v>
          </cell>
          <cell r="B26" t="str">
            <v>Equipment</v>
          </cell>
          <cell r="C26" t="str">
            <v>Dana Rd</v>
          </cell>
        </row>
        <row r="27">
          <cell r="A27" t="str">
            <v>Motor Oil</v>
          </cell>
          <cell r="B27" t="str">
            <v>Equipment  - Grease</v>
          </cell>
          <cell r="C27" t="str">
            <v>Freeman Rd</v>
          </cell>
        </row>
        <row r="28">
          <cell r="A28" t="str">
            <v>Pavement repairs</v>
          </cell>
          <cell r="B28" t="str">
            <v>Equipment  - Minor Repairs</v>
          </cell>
          <cell r="C28" t="str">
            <v>Galaxy Hill Rd</v>
          </cell>
        </row>
        <row r="29">
          <cell r="A29" t="str">
            <v>Rip Rap</v>
          </cell>
          <cell r="B29" t="str">
            <v>Equipment  - Washing</v>
          </cell>
          <cell r="C29" t="str">
            <v>Granite Ledge</v>
          </cell>
        </row>
        <row r="30">
          <cell r="A30" t="str">
            <v>Salt [cu yd] -- price per ton shown</v>
          </cell>
          <cell r="B30" t="str">
            <v>Fire/Accident/Emergency</v>
          </cell>
          <cell r="C30" t="str">
            <v>Graves Rd</v>
          </cell>
        </row>
        <row r="31">
          <cell r="A31" t="str">
            <v>Sand [cu yd]</v>
          </cell>
          <cell r="B31" t="str">
            <v>General</v>
          </cell>
          <cell r="C31" t="str">
            <v>Gully Rd</v>
          </cell>
        </row>
        <row r="32">
          <cell r="A32" t="str">
            <v>Sand/Salt Mix</v>
          </cell>
          <cell r="B32" t="str">
            <v>General Maint.</v>
          </cell>
          <cell r="C32" t="str">
            <v>Handy Rd</v>
          </cell>
        </row>
        <row r="33">
          <cell r="A33" t="str">
            <v>Sign Post 10ftx2inch square Galvanized</v>
          </cell>
          <cell r="B33" t="str">
            <v>Grading</v>
          </cell>
          <cell r="C33" t="str">
            <v>Hewitt Hill Rd</v>
          </cell>
        </row>
        <row r="34">
          <cell r="A34" t="str">
            <v>Signs</v>
          </cell>
          <cell r="B34" t="str">
            <v>Hauling Material</v>
          </cell>
          <cell r="C34" t="str">
            <v>Hidden Ridge Rd</v>
          </cell>
        </row>
        <row r="35">
          <cell r="A35" t="str">
            <v>Snow Fence [4x50]</v>
          </cell>
          <cell r="B35" t="str">
            <v>Install Fabric</v>
          </cell>
          <cell r="C35" t="str">
            <v>High Pastures Rd</v>
          </cell>
        </row>
        <row r="36">
          <cell r="A36" t="str">
            <v>Snow Fence Posts (5ft 1in T post)</v>
          </cell>
          <cell r="B36" t="str">
            <v>Leaf Blowing</v>
          </cell>
          <cell r="C36" t="str">
            <v>Howe Hill Rd</v>
          </cell>
        </row>
        <row r="37">
          <cell r="A37" t="str">
            <v>Stone – 2 Ft [cu yd]</v>
          </cell>
          <cell r="B37" t="str">
            <v>Meetings</v>
          </cell>
          <cell r="C37" t="str">
            <v>Joe Ranger Rd</v>
          </cell>
        </row>
        <row r="38">
          <cell r="A38" t="str">
            <v>Stone – 7 Inch [cu yd]</v>
          </cell>
          <cell r="B38" t="str">
            <v>Moving Equipment</v>
          </cell>
          <cell r="C38" t="str">
            <v>Johnson Rd</v>
          </cell>
        </row>
        <row r="39">
          <cell r="A39" t="str">
            <v>Street Sign Cross Piece Bracket</v>
          </cell>
          <cell r="B39" t="str">
            <v>Mud Holes</v>
          </cell>
          <cell r="C39" t="str">
            <v>Kenyon Hill Rd</v>
          </cell>
        </row>
        <row r="40">
          <cell r="A40" t="str">
            <v>Street Sign Mounting Bracket (for 2in square post)</v>
          </cell>
          <cell r="B40" t="str">
            <v>Mulching And Seeding</v>
          </cell>
          <cell r="C40" t="str">
            <v>LaBounty Rd</v>
          </cell>
        </row>
        <row r="41">
          <cell r="B41" t="str">
            <v>Non Hwy</v>
          </cell>
          <cell r="C41" t="str">
            <v>Library St</v>
          </cell>
        </row>
        <row r="42">
          <cell r="B42" t="str">
            <v>Parts Run</v>
          </cell>
          <cell r="C42" t="str">
            <v>Maxham Rd</v>
          </cell>
        </row>
        <row r="43">
          <cell r="B43" t="str">
            <v>Patching Potholes And Pavement</v>
          </cell>
          <cell r="C43" t="str">
            <v>Mill Brook Rd</v>
          </cell>
        </row>
        <row r="44">
          <cell r="B44" t="str">
            <v>Plowing</v>
          </cell>
          <cell r="C44" t="str">
            <v>Old Kings Hwy</v>
          </cell>
        </row>
        <row r="45">
          <cell r="B45" t="str">
            <v>Posting Roads</v>
          </cell>
          <cell r="C45" t="str">
            <v>Pomfret Rd</v>
          </cell>
        </row>
        <row r="46">
          <cell r="B46" t="str">
            <v>Push Up Material</v>
          </cell>
          <cell r="C46" t="str">
            <v>River Rd</v>
          </cell>
        </row>
        <row r="47">
          <cell r="B47" t="str">
            <v>Quotes And Bids</v>
          </cell>
          <cell r="C47" t="str">
            <v>Rudge Rd</v>
          </cell>
        </row>
        <row r="48">
          <cell r="B48" t="str">
            <v>Raking</v>
          </cell>
          <cell r="C48" t="str">
            <v>Skyline Dr</v>
          </cell>
        </row>
        <row r="49">
          <cell r="B49" t="str">
            <v>Recover Stone</v>
          </cell>
          <cell r="C49" t="str">
            <v>Spaulding Ln</v>
          </cell>
        </row>
        <row r="50">
          <cell r="B50" t="str">
            <v>Resident Comment</v>
          </cell>
          <cell r="C50" t="str">
            <v>Stage Rd</v>
          </cell>
        </row>
        <row r="51">
          <cell r="B51" t="str">
            <v>Road Review</v>
          </cell>
          <cell r="C51" t="str">
            <v>Starbuck Rd</v>
          </cell>
        </row>
        <row r="52">
          <cell r="B52" t="str">
            <v>Road Scrapping</v>
          </cell>
          <cell r="C52" t="str">
            <v>Sugarbush Farm Rd</v>
          </cell>
        </row>
        <row r="53">
          <cell r="B53" t="str">
            <v>Road-Side Mowing</v>
          </cell>
          <cell r="C53" t="str">
            <v>Sugarhouse Rd</v>
          </cell>
        </row>
        <row r="54">
          <cell r="B54" t="str">
            <v>Salting</v>
          </cell>
          <cell r="C54" t="str">
            <v>Thistle Hill Rd</v>
          </cell>
        </row>
        <row r="55">
          <cell r="B55" t="str">
            <v>Sanding</v>
          </cell>
          <cell r="C55" t="str">
            <v>Twin Pond Rd</v>
          </cell>
        </row>
        <row r="56">
          <cell r="B56" t="str">
            <v>Service Run</v>
          </cell>
          <cell r="C56" t="str">
            <v>Wayside Rd</v>
          </cell>
        </row>
        <row r="57">
          <cell r="B57" t="str">
            <v>Shop/Building Repair/Maintenance</v>
          </cell>
          <cell r="C57" t="str">
            <v>Webster Hill Rd</v>
          </cell>
        </row>
        <row r="58">
          <cell r="B58" t="str">
            <v>Shoulder Work/Repair</v>
          </cell>
          <cell r="C58" t="str">
            <v>White River Ln</v>
          </cell>
        </row>
        <row r="59">
          <cell r="B59" t="str">
            <v>Snow Fencing - Install</v>
          </cell>
          <cell r="C59" t="str">
            <v>Wild Apple Rd</v>
          </cell>
        </row>
        <row r="60">
          <cell r="B60" t="str">
            <v>Snow Fencing – Maintenance</v>
          </cell>
          <cell r="C60" t="str">
            <v>Windy Ln</v>
          </cell>
        </row>
        <row r="61">
          <cell r="B61" t="str">
            <v>Snow Fencing - Remove</v>
          </cell>
          <cell r="C61" t="str">
            <v>black top</v>
          </cell>
        </row>
        <row r="62">
          <cell r="B62" t="str">
            <v>Snow Removal</v>
          </cell>
          <cell r="C62" t="str">
            <v>General Tasks</v>
          </cell>
        </row>
        <row r="63">
          <cell r="B63" t="str">
            <v>Storm Damage</v>
          </cell>
          <cell r="C63" t="str">
            <v>Repeater Site</v>
          </cell>
        </row>
        <row r="64">
          <cell r="B64" t="str">
            <v>Storm Preparation - Chains</v>
          </cell>
          <cell r="C64" t="str">
            <v>Sessions Meadow</v>
          </cell>
        </row>
        <row r="65">
          <cell r="B65" t="str">
            <v>Storm Preparation – Cutting Edges</v>
          </cell>
          <cell r="C65" t="str">
            <v>Shop</v>
          </cell>
        </row>
        <row r="66">
          <cell r="B66" t="str">
            <v>Storm Preparation – Plows &amp; Wings</v>
          </cell>
          <cell r="C66" t="str">
            <v>tar</v>
          </cell>
        </row>
        <row r="67">
          <cell r="B67" t="str">
            <v>Storm Preparation – Sanders</v>
          </cell>
        </row>
        <row r="68">
          <cell r="B68" t="str">
            <v>Sweeping</v>
          </cell>
        </row>
        <row r="69">
          <cell r="B69" t="str">
            <v>Time Sheets</v>
          </cell>
        </row>
        <row r="70">
          <cell r="B70" t="str">
            <v>Traffic Control</v>
          </cell>
        </row>
        <row r="71">
          <cell r="B71" t="str">
            <v>Training</v>
          </cell>
        </row>
        <row r="72">
          <cell r="B72" t="str">
            <v>CAT A - Debris Removal</v>
          </cell>
        </row>
        <row r="73">
          <cell r="B73" t="str">
            <v>CAT B - Emergency Measures</v>
          </cell>
        </row>
        <row r="74">
          <cell r="B74" t="str">
            <v>CAT C - Road Bridges</v>
          </cell>
        </row>
        <row r="75">
          <cell r="B75" t="str">
            <v>CAT D - Water Control Facility</v>
          </cell>
        </row>
        <row r="76">
          <cell r="B76" t="str">
            <v>CAT E - Public Bldgs/Contents</v>
          </cell>
        </row>
        <row r="77">
          <cell r="B77" t="str">
            <v>CAT F - Public Utilities</v>
          </cell>
        </row>
        <row r="78">
          <cell r="B78" t="str">
            <v>CAT G - Parks + Rec</v>
          </cell>
        </row>
        <row r="79">
          <cell r="B79" t="str">
            <v>Comp Time Earned</v>
          </cell>
        </row>
        <row r="80">
          <cell r="B80" t="str">
            <v>Comp Time Used</v>
          </cell>
        </row>
        <row r="81">
          <cell r="B81" t="str">
            <v>Holiday</v>
          </cell>
        </row>
        <row r="82">
          <cell r="B82" t="str">
            <v>Personal</v>
          </cell>
        </row>
        <row r="83">
          <cell r="B83" t="str">
            <v>Sick</v>
          </cell>
        </row>
        <row r="84">
          <cell r="B84" t="str">
            <v>Vacation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Woodward" refreshedDate="43359.776639351854" createdVersion="4" refreshedVersion="4" minRefreshableVersion="3" recordCount="288">
  <cacheSource type="worksheet">
    <worksheetSource ref="A1:I289" sheet="2016-2017 Timesheet Data"/>
  </cacheSource>
  <cacheFields count="11">
    <cacheField name="Person" numFmtId="0">
      <sharedItems/>
    </cacheField>
    <cacheField name="Date" numFmtId="166">
      <sharedItems containsSemiMixedTypes="0" containsNonDate="0" containsDate="1" containsString="0" minDate="2016-10-28T00:00:00" maxDate="2017-12-31T00:00:00"/>
    </cacheField>
    <cacheField name="Route" numFmtId="0">
      <sharedItems count="3">
        <s v="Art Route"/>
        <s v="Dale Route"/>
        <s v="Kevin Route"/>
      </sharedItems>
    </cacheField>
    <cacheField name="Activity" numFmtId="0">
      <sharedItems count="3">
        <s v="Plowing"/>
        <s v="Salting"/>
        <s v="Sanding"/>
      </sharedItems>
    </cacheField>
    <cacheField name="Location" numFmtId="0">
      <sharedItems/>
    </cacheField>
    <cacheField name="Reg Hrs" numFmtId="2">
      <sharedItems containsString="0" containsBlank="1" containsNumber="1" minValue="0.25" maxValue="14"/>
    </cacheField>
    <cacheField name="OT Hrs" numFmtId="2">
      <sharedItems containsString="0" containsBlank="1" containsNumber="1" minValue="0.5" maxValue="14"/>
    </cacheField>
    <cacheField name="Total Hrs" numFmtId="2">
      <sharedItems containsSemiMixedTypes="0" containsString="0" containsNumber="1" minValue="1" maxValue="14"/>
    </cacheField>
    <cacheField name="Field1" numFmtId="0">
      <sharedItems containsBlank="1"/>
    </cacheField>
    <cacheField name="Field2" numFmtId="0">
      <sharedItems containsString="0" containsBlank="1" containsNumber="1" containsInteger="1" minValue="3" maxValue="64"/>
    </cacheField>
    <cacheField name="Equip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cott Woodward" refreshedDate="43362.677328356483" createdVersion="4" refreshedVersion="4" minRefreshableVersion="3" recordCount="48">
  <cacheSource type="worksheet">
    <worksheetSource ref="A1:F49" sheet="Costs at $890 per Lane"/>
  </cacheSource>
  <cacheFields count="6">
    <cacheField name="Road Segment" numFmtId="0">
      <sharedItems count="47">
        <s v="Pomfret Rd."/>
        <s v="Howe Hill Rd."/>
        <s v="Stage Rd."/>
        <s v="VT-12"/>
        <s v="Allen Hill Rd."/>
        <s v="Blackmer Rd."/>
        <s v="Caper St."/>
        <s v="Cherry Hill Rd."/>
        <s v="Freeman Rd."/>
        <s v="A Frame Rd."/>
        <s v="White River Ln."/>
        <s v="Starbuck Rd."/>
        <s v="Bunker Hill Rd."/>
        <s v="Old Kings Hwy."/>
        <s v="Dana Rd."/>
        <s v="Thistle Hill Rd."/>
        <s v="Joe Ranger Rd."/>
        <s v="Galaxy Hill Rd."/>
        <s v="Hewitt Hill Rd."/>
        <s v="Sugarhouse Rd."/>
        <s v="Kenyon Hill Rd."/>
        <s v="Town Hwy."/>
        <s v="Clifford Rd."/>
        <s v="Handy Rd./Graves Rd."/>
        <s v="Broad Brook Rd."/>
        <s v="Webster Hill Rd."/>
        <s v="Skyline Dr."/>
        <s v="Twin Pond Rd."/>
        <s v="Labounty Rd."/>
        <s v="Cloudland Rd."/>
        <s v="Bartlett Brook Rd."/>
        <s v="Wild Apple Rd."/>
        <s v="Rudge Rd."/>
        <s v="Barber Hill Rd."/>
        <s v="Sessions Meadow Rd."/>
        <s v="Granite Ledge Rd."/>
        <s v="High Pastures Rd."/>
        <s v="Maxham Rd."/>
        <s v="Windy Ln."/>
        <s v="Hidden Ridge Rd."/>
        <s v="Bernard Rd."/>
        <s v="Totman Hill Rd."/>
        <s v="Sugarbush Farm Rd."/>
        <s v="Spaulding Ln."/>
        <s v="Old River Rd."/>
        <s v="Library St."/>
        <s v="Johnson Rd."/>
      </sharedItems>
    </cacheField>
    <cacheField name="Designation" numFmtId="0">
      <sharedItems/>
    </cacheField>
    <cacheField name="Road Length" numFmtId="165">
      <sharedItems containsSemiMixedTypes="0" containsString="0" containsNumber="1" minValue="0.06" maxValue="10.15"/>
    </cacheField>
    <cacheField name="Plow Route" numFmtId="0">
      <sharedItems count="4">
        <s v="Art Route"/>
        <s v="N/A"/>
        <s v="Dale Route"/>
        <s v="Kevin Route"/>
      </sharedItems>
    </cacheField>
    <cacheField name="Lane Cost" numFmtId="164">
      <sharedItems containsSemiMixedTypes="0" containsString="0" containsNumber="1" minValue="0" maxValue="9033.5"/>
    </cacheField>
    <cacheField name="Extended Cost" numFmtId="164">
      <sharedItems containsSemiMixedTypes="0" containsString="0" containsNumber="1" minValue="0" maxValue="180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s v="Art"/>
    <d v="2017-02-07T00:00:00"/>
    <x v="0"/>
    <x v="0"/>
    <s v="Art Rte"/>
    <n v="5"/>
    <m/>
    <n v="5"/>
    <m/>
    <m/>
    <s v="Truck 314 - 2014 Freightliner"/>
  </r>
  <r>
    <s v="Art"/>
    <d v="2017-01-04T00:00:00"/>
    <x v="0"/>
    <x v="0"/>
    <s v="black top"/>
    <n v="3"/>
    <m/>
    <n v="3"/>
    <m/>
    <m/>
    <s v="Truck 314 - 2014 Freightliner"/>
  </r>
  <r>
    <s v="Art"/>
    <d v="2017-01-11T00:00:00"/>
    <x v="0"/>
    <x v="0"/>
    <s v="black top"/>
    <n v="4"/>
    <m/>
    <n v="4"/>
    <m/>
    <m/>
    <s v="Truck 314 - 2014 Freightliner"/>
  </r>
  <r>
    <s v="Art"/>
    <d v="2017-01-18T00:00:00"/>
    <x v="0"/>
    <x v="0"/>
    <s v="black top"/>
    <n v="9"/>
    <m/>
    <n v="9"/>
    <m/>
    <m/>
    <s v="Truck 314 - 2014 Freightliner"/>
  </r>
  <r>
    <s v="Art"/>
    <d v="2017-01-28T00:00:00"/>
    <x v="0"/>
    <x v="0"/>
    <s v="black top"/>
    <m/>
    <n v="3"/>
    <n v="3"/>
    <m/>
    <m/>
    <s v="Truck 314 - 2014 Freightliner"/>
  </r>
  <r>
    <s v="Art"/>
    <d v="2017-02-01T00:00:00"/>
    <x v="0"/>
    <x v="0"/>
    <s v="black top"/>
    <n v="4"/>
    <m/>
    <n v="4"/>
    <m/>
    <m/>
    <s v="Truck 314 - 2014 Freightliner"/>
  </r>
  <r>
    <s v="Art"/>
    <d v="2017-02-08T00:00:00"/>
    <x v="0"/>
    <x v="0"/>
    <s v="black top"/>
    <n v="3"/>
    <m/>
    <n v="3"/>
    <m/>
    <m/>
    <s v="Truck 314 - 2014 Freightliner"/>
  </r>
  <r>
    <s v="Art"/>
    <d v="2017-03-14T00:00:00"/>
    <x v="0"/>
    <x v="0"/>
    <s v="black top"/>
    <n v="12.5"/>
    <m/>
    <n v="12.5"/>
    <m/>
    <m/>
    <s v="Truck 314 - 2014 Freightliner"/>
  </r>
  <r>
    <s v="Art"/>
    <d v="2017-03-15T00:00:00"/>
    <x v="0"/>
    <x v="0"/>
    <s v="black top"/>
    <n v="9"/>
    <m/>
    <n v="9"/>
    <m/>
    <m/>
    <s v="Truck 314 - 2014 Freightliner"/>
  </r>
  <r>
    <s v="Art"/>
    <d v="2017-03-16T00:00:00"/>
    <x v="0"/>
    <x v="0"/>
    <s v="black top"/>
    <n v="5"/>
    <m/>
    <n v="5"/>
    <m/>
    <m/>
    <s v="Truck 314 - 2014 Freightliner"/>
  </r>
  <r>
    <s v="Art"/>
    <d v="2017-03-24T00:00:00"/>
    <x v="0"/>
    <x v="0"/>
    <s v="black top"/>
    <n v="4"/>
    <m/>
    <n v="4"/>
    <m/>
    <m/>
    <s v="Truck 314 - 2014 Freightliner"/>
  </r>
  <r>
    <s v="Art"/>
    <d v="2017-03-25T00:00:00"/>
    <x v="0"/>
    <x v="0"/>
    <s v="black top"/>
    <m/>
    <n v="6"/>
    <n v="6"/>
    <m/>
    <m/>
    <s v="Truck 314 - 2014 Freightliner"/>
  </r>
  <r>
    <s v="Art"/>
    <d v="2017-03-27T00:00:00"/>
    <x v="0"/>
    <x v="0"/>
    <s v="black top"/>
    <n v="3"/>
    <m/>
    <n v="3"/>
    <m/>
    <m/>
    <s v="Truck 213 - 2013 Freightliner"/>
  </r>
  <r>
    <s v="Art"/>
    <d v="2017-03-27T00:00:00"/>
    <x v="0"/>
    <x v="0"/>
    <s v="black top"/>
    <n v="3"/>
    <n v="10"/>
    <n v="13"/>
    <m/>
    <m/>
    <s v="Truck 213 - 2013 Freightliner"/>
  </r>
  <r>
    <s v="Art"/>
    <d v="2017-03-27T00:00:00"/>
    <x v="0"/>
    <x v="0"/>
    <s v="black top"/>
    <n v="9"/>
    <m/>
    <n v="9"/>
    <m/>
    <m/>
    <s v="Truck 213 - 2013 Freightliner"/>
  </r>
  <r>
    <s v="Art"/>
    <d v="2017-03-27T00:00:00"/>
    <x v="0"/>
    <x v="0"/>
    <s v="black top"/>
    <m/>
    <n v="2"/>
    <n v="2"/>
    <m/>
    <m/>
    <s v="Truck 213 - 2013 Freightliner"/>
  </r>
  <r>
    <s v="Art"/>
    <d v="2017-03-27T00:00:00"/>
    <x v="0"/>
    <x v="0"/>
    <s v="black top"/>
    <n v="6"/>
    <m/>
    <n v="6"/>
    <m/>
    <m/>
    <s v="Truck 213 - 2013 Freightliner"/>
  </r>
  <r>
    <s v="Art"/>
    <d v="2017-03-27T00:00:00"/>
    <x v="0"/>
    <x v="0"/>
    <s v="black top"/>
    <n v="7.5"/>
    <n v="0.5"/>
    <n v="8"/>
    <m/>
    <m/>
    <s v="Truck 314 - 2014 Freightliner"/>
  </r>
  <r>
    <s v="Art"/>
    <d v="2017-03-27T00:00:00"/>
    <x v="0"/>
    <x v="0"/>
    <s v="black top"/>
    <m/>
    <n v="6"/>
    <n v="6"/>
    <m/>
    <m/>
    <s v="Truck 314 - 2014 Freightliner"/>
  </r>
  <r>
    <s v="Art"/>
    <d v="2017-03-27T00:00:00"/>
    <x v="0"/>
    <x v="0"/>
    <s v="black top"/>
    <m/>
    <n v="8"/>
    <n v="8"/>
    <m/>
    <m/>
    <s v="Truck 314 - 2014 Freightliner"/>
  </r>
  <r>
    <s v="Art"/>
    <d v="2017-03-27T00:00:00"/>
    <x v="0"/>
    <x v="0"/>
    <s v="black top"/>
    <n v="7"/>
    <m/>
    <n v="7"/>
    <m/>
    <m/>
    <s v="Truck 314 - 2014 Freightliner"/>
  </r>
  <r>
    <s v="Art"/>
    <d v="2017-03-27T00:00:00"/>
    <x v="0"/>
    <x v="0"/>
    <s v="black top"/>
    <n v="9"/>
    <m/>
    <n v="9"/>
    <m/>
    <m/>
    <s v="Truck 314 - 2014 Freightliner"/>
  </r>
  <r>
    <s v="Art"/>
    <d v="2017-03-27T00:00:00"/>
    <x v="0"/>
    <x v="0"/>
    <s v="black top"/>
    <n v="5"/>
    <m/>
    <n v="5"/>
    <m/>
    <m/>
    <s v="Truck 314 - 2014 Freightliner"/>
  </r>
  <r>
    <s v="Art"/>
    <d v="2017-03-31T00:00:00"/>
    <x v="0"/>
    <x v="0"/>
    <s v="black top"/>
    <m/>
    <n v="3"/>
    <n v="3"/>
    <m/>
    <m/>
    <s v="Truck 314 - 2014 Freightliner"/>
  </r>
  <r>
    <s v="Art"/>
    <d v="2017-04-01T00:00:00"/>
    <x v="0"/>
    <x v="0"/>
    <s v="black top"/>
    <m/>
    <n v="11"/>
    <n v="11"/>
    <m/>
    <m/>
    <s v="Truck 314 - 2014 Freightliner"/>
  </r>
  <r>
    <s v="Art"/>
    <d v="2017-04-04T00:00:00"/>
    <x v="0"/>
    <x v="0"/>
    <s v="black top"/>
    <n v="3"/>
    <m/>
    <n v="3"/>
    <m/>
    <m/>
    <s v="Truck 314 - 2014 Freightliner"/>
  </r>
  <r>
    <s v="Dale"/>
    <d v="2017-02-15T00:00:00"/>
    <x v="0"/>
    <x v="0"/>
    <s v="black top"/>
    <n v="3.5"/>
    <m/>
    <n v="3.5"/>
    <m/>
    <m/>
    <s v="Truck 213 - 2013 Freightliner"/>
  </r>
  <r>
    <s v="Kevin"/>
    <d v="2017-02-07T00:00:00"/>
    <x v="0"/>
    <x v="0"/>
    <s v="black top"/>
    <n v="2"/>
    <m/>
    <n v="2"/>
    <m/>
    <m/>
    <s v="Truck 115-2015 Western Star"/>
  </r>
  <r>
    <s v="Kevin"/>
    <d v="2017-02-15T00:00:00"/>
    <x v="0"/>
    <x v="0"/>
    <s v="black top"/>
    <n v="5"/>
    <m/>
    <n v="5"/>
    <m/>
    <m/>
    <s v="Truck 314 - 2014 Freightliner"/>
  </r>
  <r>
    <s v="Art"/>
    <d v="2017-01-24T00:00:00"/>
    <x v="0"/>
    <x v="0"/>
    <s v="black top"/>
    <n v="14"/>
    <m/>
    <n v="14"/>
    <s v="Salt [cu yd] -- price per ton shown"/>
    <n v="15"/>
    <s v="Truck 415-2015 Ford 550"/>
  </r>
  <r>
    <s v="Art"/>
    <d v="2017-02-08T00:00:00"/>
    <x v="0"/>
    <x v="0"/>
    <s v="black top"/>
    <n v="6"/>
    <m/>
    <n v="6"/>
    <m/>
    <m/>
    <s v="Truck 415-2015 Ford 550"/>
  </r>
  <r>
    <s v="Art"/>
    <d v="2017-02-09T00:00:00"/>
    <x v="0"/>
    <x v="0"/>
    <s v="Art Rte"/>
    <n v="6"/>
    <n v="2"/>
    <n v="8"/>
    <m/>
    <m/>
    <s v="Truck 415-2015 Ford 550"/>
  </r>
  <r>
    <s v="Art"/>
    <d v="2017-02-10T00:00:00"/>
    <x v="0"/>
    <x v="0"/>
    <s v="Art Rte"/>
    <m/>
    <n v="6"/>
    <n v="6"/>
    <m/>
    <m/>
    <s v="Truck 415-2015 Ford 550"/>
  </r>
  <r>
    <s v="Art"/>
    <d v="2017-02-11T00:00:00"/>
    <x v="0"/>
    <x v="0"/>
    <s v="black top"/>
    <m/>
    <n v="6.5"/>
    <n v="6.5"/>
    <m/>
    <m/>
    <s v="Truck 415-2015 Ford 550"/>
  </r>
  <r>
    <s v="Art"/>
    <d v="2017-02-12T00:00:00"/>
    <x v="0"/>
    <x v="0"/>
    <s v="Art Rte"/>
    <m/>
    <n v="10.5"/>
    <n v="10.5"/>
    <m/>
    <m/>
    <s v="Truck 415-2015 Ford 550"/>
  </r>
  <r>
    <s v="Art"/>
    <d v="2017-02-13T00:00:00"/>
    <x v="0"/>
    <x v="0"/>
    <s v="Art Rte"/>
    <n v="10"/>
    <m/>
    <n v="10"/>
    <m/>
    <m/>
    <s v="Truck 415-2015 Ford 550"/>
  </r>
  <r>
    <s v="Art"/>
    <d v="2017-02-15T00:00:00"/>
    <x v="0"/>
    <x v="0"/>
    <s v="black top"/>
    <n v="4"/>
    <m/>
    <n v="4"/>
    <m/>
    <m/>
    <s v="Truck 415-2015 Ford 550"/>
  </r>
  <r>
    <s v="Art"/>
    <d v="2017-02-16T00:00:00"/>
    <x v="0"/>
    <x v="0"/>
    <s v="black top"/>
    <m/>
    <n v="6"/>
    <n v="6"/>
    <m/>
    <m/>
    <s v="Truck 415-2015 Ford 550"/>
  </r>
  <r>
    <s v="Art"/>
    <d v="2017-03-27T00:00:00"/>
    <x v="0"/>
    <x v="0"/>
    <s v="black top"/>
    <m/>
    <n v="7"/>
    <n v="7"/>
    <m/>
    <m/>
    <s v="Truck 415-2015 Ford 550"/>
  </r>
  <r>
    <s v="Art"/>
    <d v="2017-03-27T00:00:00"/>
    <x v="0"/>
    <x v="0"/>
    <s v="Town Office"/>
    <n v="1"/>
    <m/>
    <n v="1"/>
    <m/>
    <m/>
    <s v="Truck 415-2015 Ford 550"/>
  </r>
  <r>
    <s v="Art"/>
    <d v="2017-11-16T00:00:00"/>
    <x v="0"/>
    <x v="0"/>
    <s v="black top"/>
    <n v="2"/>
    <m/>
    <n v="2"/>
    <m/>
    <m/>
    <s v="Truck 415-2015 Ford 550"/>
  </r>
  <r>
    <s v="Art"/>
    <d v="2017-01-06T00:00:00"/>
    <x v="0"/>
    <x v="1"/>
    <s v="black top"/>
    <n v="1.5"/>
    <m/>
    <n v="1.5"/>
    <s v="Salt [cu yd] -- price per ton shown"/>
    <n v="6"/>
    <s v="Truck 314 - 2014 Freightliner"/>
  </r>
  <r>
    <s v="Art"/>
    <d v="2017-01-11T00:00:00"/>
    <x v="0"/>
    <x v="1"/>
    <s v="black top"/>
    <n v="3"/>
    <m/>
    <n v="3"/>
    <s v="Salt [cu yd] -- price per ton shown"/>
    <n v="18"/>
    <s v="Truck 314 - 2014 Freightliner"/>
  </r>
  <r>
    <s v="Art"/>
    <d v="2017-01-18T00:00:00"/>
    <x v="0"/>
    <x v="1"/>
    <s v="black top"/>
    <n v="2"/>
    <m/>
    <n v="2"/>
    <s v="Salt [cu yd] -- price per ton shown"/>
    <n v="18"/>
    <s v="Truck 314 - 2014 Freightliner"/>
  </r>
  <r>
    <s v="Art"/>
    <d v="2017-01-27T00:00:00"/>
    <x v="0"/>
    <x v="1"/>
    <s v="black top"/>
    <m/>
    <n v="3"/>
    <n v="3"/>
    <s v="Salt [cu yd] -- price per ton shown"/>
    <n v="9"/>
    <s v="Truck 314 - 2014 Freightliner"/>
  </r>
  <r>
    <s v="Art"/>
    <d v="2017-01-28T00:00:00"/>
    <x v="0"/>
    <x v="1"/>
    <s v="black top"/>
    <m/>
    <n v="2"/>
    <n v="2"/>
    <s v="Salt [cu yd] -- price per ton shown"/>
    <n v="9"/>
    <s v="Truck 314 - 2014 Freightliner"/>
  </r>
  <r>
    <s v="Art"/>
    <d v="2017-01-31T00:00:00"/>
    <x v="0"/>
    <x v="1"/>
    <s v="black top"/>
    <n v="2"/>
    <m/>
    <n v="2"/>
    <s v="Salt [cu yd] -- price per ton shown"/>
    <n v="9"/>
    <s v="Truck 314 - 2014 Freightliner"/>
  </r>
  <r>
    <s v="Art"/>
    <d v="2017-02-01T00:00:00"/>
    <x v="0"/>
    <x v="1"/>
    <s v="black top"/>
    <n v="2"/>
    <m/>
    <n v="2"/>
    <s v="Salt [cu yd] -- price per ton shown"/>
    <n v="18"/>
    <s v="Truck 314 - 2014 Freightliner"/>
  </r>
  <r>
    <s v="Art"/>
    <d v="2017-02-06T00:00:00"/>
    <x v="0"/>
    <x v="1"/>
    <s v="black top"/>
    <n v="2"/>
    <m/>
    <n v="2"/>
    <s v="Salt [cu yd] -- price per ton shown"/>
    <n v="7"/>
    <s v="Truck 314 - 2014 Freightliner"/>
  </r>
  <r>
    <s v="Art"/>
    <d v="2017-02-07T00:00:00"/>
    <x v="0"/>
    <x v="1"/>
    <s v="black top"/>
    <n v="3"/>
    <m/>
    <n v="3"/>
    <s v="Salt [cu yd] -- price per ton shown"/>
    <n v="12"/>
    <s v="Truck 314 - 2014 Freightliner"/>
  </r>
  <r>
    <s v="Art"/>
    <d v="2017-03-15T00:00:00"/>
    <x v="0"/>
    <x v="1"/>
    <s v="black top"/>
    <n v="2"/>
    <m/>
    <n v="2"/>
    <s v="Salt [cu yd] -- price per ton shown"/>
    <n v="12"/>
    <s v="Truck 314 - 2014 Freightliner"/>
  </r>
  <r>
    <s v="Art"/>
    <d v="2017-03-22T00:00:00"/>
    <x v="0"/>
    <x v="1"/>
    <s v="black top"/>
    <n v="4"/>
    <m/>
    <n v="4"/>
    <s v="Salt [cu yd] -- price per ton shown"/>
    <n v="9"/>
    <s v="Truck 314 - 2014 Freightliner"/>
  </r>
  <r>
    <s v="Art"/>
    <d v="2017-03-27T00:00:00"/>
    <x v="0"/>
    <x v="1"/>
    <s v="black top"/>
    <n v="3"/>
    <m/>
    <n v="3"/>
    <s v="Salt [cu yd] -- price per ton shown"/>
    <n v="12"/>
    <s v="Truck 314 - 2014 Freightliner"/>
  </r>
  <r>
    <s v="Art"/>
    <d v="2017-03-27T00:00:00"/>
    <x v="0"/>
    <x v="1"/>
    <s v="black top"/>
    <m/>
    <n v="2"/>
    <n v="2"/>
    <s v="Salt [cu yd] -- price per ton shown"/>
    <n v="9"/>
    <s v="Truck 213 - 2013 Freightliner"/>
  </r>
  <r>
    <s v="Art"/>
    <d v="2017-03-27T00:00:00"/>
    <x v="0"/>
    <x v="1"/>
    <s v="black top"/>
    <n v="2"/>
    <m/>
    <n v="2"/>
    <s v="Salt [cu yd] -- price per ton shown"/>
    <n v="5"/>
    <s v="Truck 213 - 2013 Freightliner"/>
  </r>
  <r>
    <s v="Art"/>
    <d v="2017-03-27T00:00:00"/>
    <x v="0"/>
    <x v="1"/>
    <s v="black top"/>
    <n v="2"/>
    <m/>
    <n v="2"/>
    <s v="Salt [cu yd] -- price per ton shown"/>
    <n v="5"/>
    <s v="Truck 213 - 2013 Freightliner"/>
  </r>
  <r>
    <s v="Art"/>
    <d v="2017-03-27T00:00:00"/>
    <x v="0"/>
    <x v="1"/>
    <s v="black top"/>
    <m/>
    <n v="1"/>
    <n v="1"/>
    <s v="Salt [cu yd] -- price per ton shown"/>
    <n v="5"/>
    <s v="Truck 213 - 2013 Freightliner"/>
  </r>
  <r>
    <s v="Art"/>
    <d v="2017-03-27T00:00:00"/>
    <x v="0"/>
    <x v="1"/>
    <s v="black top"/>
    <n v="2"/>
    <m/>
    <n v="2"/>
    <s v="Salt [cu yd] -- price per ton shown"/>
    <n v="6"/>
    <s v="Truck 213 - 2013 Freightliner"/>
  </r>
  <r>
    <s v="Art"/>
    <d v="2017-03-27T00:00:00"/>
    <x v="0"/>
    <x v="1"/>
    <s v="black top"/>
    <n v="2"/>
    <m/>
    <n v="2"/>
    <s v="Salt [cu yd] -- price per ton shown"/>
    <n v="9"/>
    <s v="Truck 213 - 2013 Freightliner"/>
  </r>
  <r>
    <s v="Art"/>
    <d v="2017-03-27T00:00:00"/>
    <x v="0"/>
    <x v="1"/>
    <s v="black top"/>
    <n v="1.25"/>
    <m/>
    <n v="1.25"/>
    <s v="Salt [cu yd] -- price per ton shown"/>
    <n v="5"/>
    <s v="Truck 213 - 2013 Freightliner"/>
  </r>
  <r>
    <s v="Art"/>
    <d v="2017-03-27T00:00:00"/>
    <x v="0"/>
    <x v="1"/>
    <s v="black top"/>
    <n v="3"/>
    <m/>
    <n v="3"/>
    <s v="Salt [cu yd] -- price per ton shown"/>
    <n v="9"/>
    <s v="Truck 213 - 2013 Freightliner"/>
  </r>
  <r>
    <s v="Art"/>
    <d v="2017-03-27T00:00:00"/>
    <x v="0"/>
    <x v="1"/>
    <s v="black top"/>
    <m/>
    <n v="1"/>
    <n v="1"/>
    <s v="Salt [cu yd] -- price per ton shown"/>
    <n v="5"/>
    <s v="Truck 213 - 2013 Freightliner"/>
  </r>
  <r>
    <s v="Art"/>
    <d v="2017-03-27T00:00:00"/>
    <x v="0"/>
    <x v="1"/>
    <s v="black top"/>
    <n v="3"/>
    <m/>
    <n v="3"/>
    <s v="Salt [cu yd] -- price per ton shown"/>
    <n v="9"/>
    <s v="Truck 213 - 2013 Freightliner"/>
  </r>
  <r>
    <s v="Art"/>
    <d v="2017-03-27T00:00:00"/>
    <x v="0"/>
    <x v="1"/>
    <s v="black top"/>
    <n v="2"/>
    <m/>
    <n v="2"/>
    <s v="Salt [cu yd] -- price per ton shown"/>
    <n v="9"/>
    <s v="Truck 314 - 2014 Freightliner"/>
  </r>
  <r>
    <s v="Art"/>
    <d v="2017-03-27T00:00:00"/>
    <x v="0"/>
    <x v="1"/>
    <s v="black top"/>
    <m/>
    <n v="2.5"/>
    <n v="2.5"/>
    <s v="Salt [cu yd] -- price per ton shown"/>
    <n v="9"/>
    <s v="Truck 314 - 2014 Freightliner"/>
  </r>
  <r>
    <s v="Art"/>
    <d v="2017-03-27T00:00:00"/>
    <x v="0"/>
    <x v="1"/>
    <s v="black top"/>
    <m/>
    <n v="2"/>
    <n v="2"/>
    <s v="Salt [cu yd] -- price per ton shown"/>
    <n v="9"/>
    <s v="Truck 314 - 2014 Freightliner"/>
  </r>
  <r>
    <s v="Art"/>
    <d v="2017-03-27T00:00:00"/>
    <x v="0"/>
    <x v="1"/>
    <s v="black top"/>
    <m/>
    <n v="4.5"/>
    <n v="4.5"/>
    <s v="Salt [cu yd] -- price per ton shown"/>
    <n v="18"/>
    <s v="Truck 314 - 2014 Freightliner"/>
  </r>
  <r>
    <s v="Art"/>
    <d v="2017-03-27T00:00:00"/>
    <x v="0"/>
    <x v="1"/>
    <s v="black top"/>
    <m/>
    <n v="1.5"/>
    <n v="1.5"/>
    <s v="Salt [cu yd] -- price per ton shown"/>
    <n v="9"/>
    <s v="Truck 314 - 2014 Freightliner"/>
  </r>
  <r>
    <s v="Art"/>
    <d v="2017-03-27T00:00:00"/>
    <x v="0"/>
    <x v="1"/>
    <s v="black top"/>
    <m/>
    <n v="2"/>
    <n v="2"/>
    <s v="Salt [cu yd] -- price per ton shown"/>
    <n v="9"/>
    <s v="Truck 314 - 2014 Freightliner"/>
  </r>
  <r>
    <s v="Art"/>
    <d v="2017-03-27T00:00:00"/>
    <x v="0"/>
    <x v="1"/>
    <s v="black top"/>
    <n v="4"/>
    <m/>
    <n v="4"/>
    <s v="Salt [cu yd] -- price per ton shown"/>
    <n v="18"/>
    <s v="Truck 314 - 2014 Freightliner"/>
  </r>
  <r>
    <s v="Art"/>
    <d v="2017-03-27T00:00:00"/>
    <x v="0"/>
    <x v="1"/>
    <s v="black top"/>
    <m/>
    <n v="3"/>
    <n v="3"/>
    <s v="Salt [cu yd] -- price per ton shown"/>
    <n v="18"/>
    <s v="Truck 314 - 2014 Freightliner"/>
  </r>
  <r>
    <s v="Art"/>
    <d v="2017-03-31T00:00:00"/>
    <x v="0"/>
    <x v="1"/>
    <s v="black top"/>
    <m/>
    <n v="1"/>
    <n v="1"/>
    <s v="Salt [cu yd] -- price per ton shown"/>
    <n v="9"/>
    <s v="Truck 314 - 2014 Freightliner"/>
  </r>
  <r>
    <s v="Art"/>
    <d v="2017-04-01T00:00:00"/>
    <x v="0"/>
    <x v="1"/>
    <s v="black top"/>
    <m/>
    <n v="3"/>
    <n v="3"/>
    <s v="Salt [cu yd] -- price per ton shown"/>
    <n v="12"/>
    <s v="Truck 314 - 2014 Freightliner"/>
  </r>
  <r>
    <s v="Art"/>
    <d v="2017-11-10T00:00:00"/>
    <x v="0"/>
    <x v="1"/>
    <s v="black top"/>
    <m/>
    <n v="2.5"/>
    <n v="2.5"/>
    <s v="Salt [cu yd] -- price per ton shown"/>
    <n v="3"/>
    <s v="Truck 213 - 2013 Freightliner"/>
  </r>
  <r>
    <s v="Art"/>
    <d v="2017-11-16T00:00:00"/>
    <x v="0"/>
    <x v="1"/>
    <s v="black top"/>
    <n v="2"/>
    <m/>
    <n v="2"/>
    <s v="Salt [cu yd] -- price per ton shown"/>
    <n v="4"/>
    <s v="Truck 213 - 2013 Freightliner"/>
  </r>
  <r>
    <s v="Dale"/>
    <d v="2017-03-09T00:00:00"/>
    <x v="0"/>
    <x v="1"/>
    <s v="black top"/>
    <n v="1.5"/>
    <m/>
    <n v="1.5"/>
    <s v="Salt [cu yd] -- price per ton shown"/>
    <n v="4"/>
    <s v="Truck 314 - 2014 Freightliner"/>
  </r>
  <r>
    <s v="Kevin"/>
    <d v="2016-11-21T00:00:00"/>
    <x v="0"/>
    <x v="1"/>
    <s v="black top"/>
    <n v="2"/>
    <m/>
    <n v="2"/>
    <s v="Salt [cu yd] -- price per ton shown"/>
    <n v="5"/>
    <s v="Truck 314 - 2014 Freightliner"/>
  </r>
  <r>
    <s v="Kevin"/>
    <d v="2016-11-22T00:00:00"/>
    <x v="0"/>
    <x v="1"/>
    <s v="black top"/>
    <n v="2"/>
    <m/>
    <n v="2"/>
    <s v="Salt [cu yd] -- price per ton shown"/>
    <n v="5"/>
    <s v="Truck 314 - 2014 Freightliner"/>
  </r>
  <r>
    <s v="Kevin"/>
    <d v="2016-11-24T00:00:00"/>
    <x v="0"/>
    <x v="1"/>
    <s v="black top"/>
    <m/>
    <n v="2"/>
    <n v="2"/>
    <s v="Salt [cu yd] -- price per ton shown"/>
    <n v="9"/>
    <s v="Truck 314 - 2014 Freightliner"/>
  </r>
  <r>
    <s v="Kevin"/>
    <d v="2016-11-25T00:00:00"/>
    <x v="0"/>
    <x v="1"/>
    <s v="black top"/>
    <m/>
    <n v="1"/>
    <n v="1"/>
    <s v="Salt [cu yd] -- price per ton shown"/>
    <n v="5"/>
    <s v="Truck 314 - 2014 Freightliner"/>
  </r>
  <r>
    <s v="Kevin"/>
    <d v="2016-11-29T00:00:00"/>
    <x v="0"/>
    <x v="1"/>
    <s v="black top"/>
    <n v="2"/>
    <m/>
    <n v="2"/>
    <s v="Salt [cu yd] -- price per ton shown"/>
    <n v="5"/>
    <s v="Truck 314 - 2014 Freightliner"/>
  </r>
  <r>
    <s v="Kevin"/>
    <d v="2016-12-02T00:00:00"/>
    <x v="0"/>
    <x v="1"/>
    <s v="black top"/>
    <m/>
    <n v="2"/>
    <n v="2"/>
    <m/>
    <m/>
    <m/>
  </r>
  <r>
    <s v="Kevin"/>
    <d v="2016-12-08T00:00:00"/>
    <x v="0"/>
    <x v="1"/>
    <s v="black top"/>
    <m/>
    <n v="2"/>
    <n v="2"/>
    <s v="Salt [cu yd] -- price per ton shown"/>
    <n v="9"/>
    <s v="Truck 115-2015 Western Star"/>
  </r>
  <r>
    <s v="Kevin"/>
    <d v="2016-12-18T00:00:00"/>
    <x v="0"/>
    <x v="1"/>
    <s v="black top"/>
    <m/>
    <n v="1.5"/>
    <n v="1.5"/>
    <s v="Salt [cu yd] -- price per ton shown"/>
    <n v="9"/>
    <s v="Truck 115-2015 Western Star"/>
  </r>
  <r>
    <s v="Kevin"/>
    <d v="2017-01-03T00:00:00"/>
    <x v="0"/>
    <x v="1"/>
    <s v="black top"/>
    <n v="2"/>
    <m/>
    <n v="2"/>
    <s v="Salt [cu yd] -- price per ton shown"/>
    <n v="6"/>
    <s v="Truck 115-2015 Western Star"/>
  </r>
  <r>
    <s v="Kevin"/>
    <d v="2017-01-04T00:00:00"/>
    <x v="0"/>
    <x v="1"/>
    <s v="black top"/>
    <n v="1.25"/>
    <n v="0.75"/>
    <n v="2"/>
    <m/>
    <m/>
    <m/>
  </r>
  <r>
    <s v="Kevin"/>
    <d v="2017-01-06T00:00:00"/>
    <x v="0"/>
    <x v="1"/>
    <s v="black top"/>
    <n v="1.5"/>
    <m/>
    <n v="1.5"/>
    <s v="Salt [cu yd] -- price per ton shown"/>
    <n v="6"/>
    <s v="Truck 115-2015 Western Star"/>
  </r>
  <r>
    <s v="Kevin"/>
    <d v="2017-01-11T00:00:00"/>
    <x v="0"/>
    <x v="1"/>
    <s v="black top"/>
    <n v="1"/>
    <m/>
    <n v="1"/>
    <s v="Salt [cu yd] -- price per ton shown"/>
    <n v="9"/>
    <s v="Truck 115-2015 Western Star"/>
  </r>
  <r>
    <s v="Kevin"/>
    <d v="2017-01-18T00:00:00"/>
    <x v="0"/>
    <x v="1"/>
    <s v="black top"/>
    <n v="3"/>
    <m/>
    <n v="3"/>
    <s v="Salt [cu yd] -- price per ton shown"/>
    <n v="9"/>
    <s v="Truck 115-2015 Western Star"/>
  </r>
  <r>
    <s v="Kevin"/>
    <d v="2017-01-31T00:00:00"/>
    <x v="0"/>
    <x v="1"/>
    <s v="black top"/>
    <n v="2"/>
    <m/>
    <n v="2"/>
    <s v="Salt [cu yd] -- price per ton shown"/>
    <n v="9"/>
    <s v="Truck 115-2015 Western Star"/>
  </r>
  <r>
    <s v="Kevin"/>
    <d v="2017-02-01T00:00:00"/>
    <x v="0"/>
    <x v="1"/>
    <s v="black top"/>
    <n v="2.5"/>
    <m/>
    <n v="2.5"/>
    <s v="Salt [cu yd] -- price per ton shown"/>
    <n v="10"/>
    <s v="Truck 115-2015 Western Star"/>
  </r>
  <r>
    <s v="Kevin"/>
    <d v="2017-03-03T00:00:00"/>
    <x v="0"/>
    <x v="1"/>
    <s v="black top"/>
    <m/>
    <n v="2"/>
    <n v="2"/>
    <s v="Salt [cu yd] -- price per ton shown"/>
    <n v="9"/>
    <s v="Truck 314 - 2014 Freightliner"/>
  </r>
  <r>
    <s v="Kevin"/>
    <d v="2017-03-09T00:00:00"/>
    <x v="0"/>
    <x v="1"/>
    <s v="black top"/>
    <n v="1.5"/>
    <m/>
    <n v="1.5"/>
    <s v="Salt [cu yd] -- price per ton shown"/>
    <n v="4"/>
    <s v="Truck 115-2015 Western Star"/>
  </r>
  <r>
    <s v="Art"/>
    <d v="2017-01-25T00:00:00"/>
    <x v="0"/>
    <x v="1"/>
    <s v="black top"/>
    <n v="4"/>
    <m/>
    <n v="4"/>
    <s v="Salt [cu yd] -- price per ton shown"/>
    <n v="15"/>
    <s v="Truck 415-2015 Ford 550"/>
  </r>
  <r>
    <s v="Art"/>
    <d v="2017-02-08T00:00:00"/>
    <x v="0"/>
    <x v="1"/>
    <s v="black top"/>
    <n v="3"/>
    <m/>
    <n v="3"/>
    <s v="Salt [cu yd] -- price per ton shown"/>
    <n v="14"/>
    <s v="Truck 415-2015 Ford 550"/>
  </r>
  <r>
    <s v="Art"/>
    <d v="2017-02-11T00:00:00"/>
    <x v="0"/>
    <x v="1"/>
    <s v="black top"/>
    <m/>
    <n v="1.5"/>
    <n v="1.5"/>
    <s v="Salt [cu yd] -- price per ton shown"/>
    <n v="14"/>
    <s v="Truck 415-2015 Ford 550"/>
  </r>
  <r>
    <s v="Art"/>
    <d v="2017-02-13T00:00:00"/>
    <x v="0"/>
    <x v="1"/>
    <s v="black top"/>
    <n v="3"/>
    <m/>
    <n v="3"/>
    <s v="Salt [cu yd] -- price per ton shown"/>
    <n v="14"/>
    <s v="Truck 415-2015 Ford 550"/>
  </r>
  <r>
    <s v="Art"/>
    <d v="2017-02-16T00:00:00"/>
    <x v="0"/>
    <x v="1"/>
    <s v="black top"/>
    <m/>
    <n v="3"/>
    <n v="3"/>
    <s v="Salt [cu yd] -- price per ton shown"/>
    <n v="14"/>
    <s v="Truck 415-2015 Ford 550"/>
  </r>
  <r>
    <s v="Art"/>
    <d v="2017-01-04T00:00:00"/>
    <x v="0"/>
    <x v="2"/>
    <s v="Art Rte"/>
    <n v="6"/>
    <m/>
    <n v="6"/>
    <s v="Sand [cu yd]"/>
    <n v="45"/>
    <s v="Truck 314 - 2014 Freightliner"/>
  </r>
  <r>
    <s v="Art"/>
    <d v="2017-01-05T00:00:00"/>
    <x v="0"/>
    <x v="2"/>
    <s v="Art Rte"/>
    <n v="8"/>
    <m/>
    <n v="8"/>
    <s v="Sand [cu yd]"/>
    <n v="54"/>
    <s v="Truck 314 - 2014 Freightliner"/>
  </r>
  <r>
    <s v="Art"/>
    <d v="2017-01-06T00:00:00"/>
    <x v="0"/>
    <x v="2"/>
    <s v="Art Rte"/>
    <n v="6"/>
    <m/>
    <n v="6"/>
    <s v="Sand [cu yd]"/>
    <n v="45"/>
    <s v="Truck 314 - 2014 Freightliner"/>
  </r>
  <r>
    <s v="Art"/>
    <d v="2017-01-11T00:00:00"/>
    <x v="0"/>
    <x v="2"/>
    <s v="Art Rte"/>
    <n v="5"/>
    <m/>
    <n v="5"/>
    <s v="Sand [cu yd]"/>
    <n v="54"/>
    <s v="Truck 314 - 2014 Freightliner"/>
  </r>
  <r>
    <s v="Art"/>
    <d v="2017-01-12T00:00:00"/>
    <x v="0"/>
    <x v="2"/>
    <s v="Art Rte"/>
    <n v="7"/>
    <m/>
    <n v="7"/>
    <s v="Sand [cu yd]"/>
    <n v="54"/>
    <s v="Truck 314 - 2014 Freightliner"/>
  </r>
  <r>
    <s v="Art"/>
    <d v="2017-01-19T00:00:00"/>
    <x v="0"/>
    <x v="2"/>
    <s v="Art Rte"/>
    <n v="6"/>
    <m/>
    <n v="6"/>
    <s v="Sand [cu yd]"/>
    <n v="36"/>
    <s v="Truck 314 - 2014 Freightliner"/>
  </r>
  <r>
    <s v="Art"/>
    <d v="2017-01-27T00:00:00"/>
    <x v="0"/>
    <x v="2"/>
    <s v="Art Rte"/>
    <m/>
    <n v="5.5"/>
    <n v="5.5"/>
    <s v="Sand [cu yd]"/>
    <n v="36"/>
    <s v="Truck 314 - 2014 Freightliner"/>
  </r>
  <r>
    <s v="Art"/>
    <d v="2017-01-28T00:00:00"/>
    <x v="0"/>
    <x v="2"/>
    <s v="Art Rte"/>
    <m/>
    <n v="3"/>
    <n v="3"/>
    <s v="Sand [cu yd]"/>
    <n v="36"/>
    <s v="Truck 314 - 2014 Freightliner"/>
  </r>
  <r>
    <s v="Art"/>
    <d v="2017-01-30T00:00:00"/>
    <x v="0"/>
    <x v="2"/>
    <s v="Art Rte"/>
    <n v="5"/>
    <m/>
    <n v="5"/>
    <s v="Sand [cu yd]"/>
    <n v="36"/>
    <s v="Truck 314 - 2014 Freightliner"/>
  </r>
  <r>
    <s v="Art"/>
    <d v="2017-02-01T00:00:00"/>
    <x v="0"/>
    <x v="2"/>
    <s v="Art Rte"/>
    <n v="3"/>
    <m/>
    <n v="3"/>
    <s v="Sand [cu yd]"/>
    <n v="27"/>
    <s v="Truck 314 - 2014 Freightliner"/>
  </r>
  <r>
    <s v="Art"/>
    <d v="2017-02-02T00:00:00"/>
    <x v="0"/>
    <x v="2"/>
    <s v="Art Rte"/>
    <n v="5.5"/>
    <m/>
    <n v="5.5"/>
    <s v="Sand [cu yd]"/>
    <n v="45"/>
    <s v="Truck 314 - 2014 Freightliner"/>
  </r>
  <r>
    <s v="Art"/>
    <d v="2017-02-06T00:00:00"/>
    <x v="0"/>
    <x v="2"/>
    <s v="Art Rte"/>
    <n v="5"/>
    <m/>
    <n v="5"/>
    <s v="Sand [cu yd]"/>
    <n v="12"/>
    <s v="Truck 314 - 2014 Freightliner"/>
  </r>
  <r>
    <s v="Art"/>
    <d v="2017-03-25T00:00:00"/>
    <x v="0"/>
    <x v="2"/>
    <s v="Art Rte"/>
    <m/>
    <n v="2"/>
    <n v="2"/>
    <s v="Sand [cu yd]"/>
    <n v="12"/>
    <s v="Truck 314 - 2014 Freightliner"/>
  </r>
  <r>
    <s v="Art"/>
    <d v="2017-03-27T00:00:00"/>
    <x v="0"/>
    <x v="2"/>
    <s v="Art Rte"/>
    <n v="3"/>
    <m/>
    <n v="3"/>
    <s v="Sand [cu yd]"/>
    <n v="18"/>
    <s v="Truck 314 - 2014 Freightliner"/>
  </r>
  <r>
    <s v="Art"/>
    <d v="2017-03-27T00:00:00"/>
    <x v="0"/>
    <x v="2"/>
    <s v="Art Rte"/>
    <n v="6.5"/>
    <m/>
    <n v="6.5"/>
    <s v="Sand [cu yd]"/>
    <n v="54"/>
    <s v="Truck 314 - 2014 Freightliner"/>
  </r>
  <r>
    <s v="Art"/>
    <d v="2017-03-27T00:00:00"/>
    <x v="0"/>
    <x v="2"/>
    <s v="Art Rte"/>
    <n v="4.5"/>
    <n v="3.5"/>
    <n v="8"/>
    <s v="Sand [cu yd]"/>
    <n v="54"/>
    <s v="Truck 314 - 2014 Freightliner"/>
  </r>
  <r>
    <s v="Art"/>
    <d v="2017-03-27T00:00:00"/>
    <x v="0"/>
    <x v="2"/>
    <s v="Art Rte"/>
    <m/>
    <n v="3.5"/>
    <n v="3.5"/>
    <s v="Sand [cu yd]"/>
    <n v="36"/>
    <s v="Truck 314 - 2014 Freightliner"/>
  </r>
  <r>
    <s v="Art"/>
    <d v="2017-03-27T00:00:00"/>
    <x v="0"/>
    <x v="2"/>
    <s v="Art Rte"/>
    <n v="7"/>
    <m/>
    <n v="7"/>
    <s v="Sand [cu yd]"/>
    <n v="45"/>
    <s v="Truck 314 - 2014 Freightliner"/>
  </r>
  <r>
    <s v="Art"/>
    <d v="2017-03-27T00:00:00"/>
    <x v="0"/>
    <x v="2"/>
    <s v="Art Rte"/>
    <n v="2.5"/>
    <m/>
    <n v="2.5"/>
    <s v="Sand [cu yd]"/>
    <n v="27"/>
    <s v="Truck 314 - 2014 Freightliner"/>
  </r>
  <r>
    <s v="Art"/>
    <d v="2017-03-27T00:00:00"/>
    <x v="0"/>
    <x v="2"/>
    <s v="Art Rte"/>
    <m/>
    <n v="3"/>
    <n v="3"/>
    <s v="Sand [cu yd]"/>
    <n v="27"/>
    <s v="Truck 314 - 2014 Freightliner"/>
  </r>
  <r>
    <s v="Art"/>
    <d v="2017-01-20T00:00:00"/>
    <x v="0"/>
    <x v="2"/>
    <s v="Art Rte"/>
    <n v="2"/>
    <n v="4"/>
    <n v="6"/>
    <s v="Sand [cu yd]"/>
    <n v="27"/>
    <s v="Truck 415-2015 Ford 550"/>
  </r>
  <r>
    <s v="Art"/>
    <d v="2017-02-01T00:00:00"/>
    <x v="1"/>
    <x v="0"/>
    <s v="Bruce Rte"/>
    <n v="3"/>
    <m/>
    <n v="3"/>
    <m/>
    <m/>
    <s v="Truck 314 - 2014 Freightliner"/>
  </r>
  <r>
    <s v="Art"/>
    <d v="2017-03-27T00:00:00"/>
    <x v="1"/>
    <x v="0"/>
    <s v="Bruce Rte"/>
    <m/>
    <n v="3"/>
    <n v="3"/>
    <m/>
    <m/>
    <s v="Truck 213 - 2013 Freightliner"/>
  </r>
  <r>
    <s v="Dale"/>
    <d v="2016-12-07T00:00:00"/>
    <x v="1"/>
    <x v="0"/>
    <s v="Bruce Rte"/>
    <n v="5.5"/>
    <m/>
    <n v="5.5"/>
    <m/>
    <m/>
    <s v="Truck 213 - 2013 Freightliner"/>
  </r>
  <r>
    <s v="Dale"/>
    <d v="2016-12-09T00:00:00"/>
    <x v="1"/>
    <x v="0"/>
    <s v="Bruce Rte"/>
    <n v="0.25"/>
    <n v="3.75"/>
    <n v="4"/>
    <m/>
    <m/>
    <s v="Truck 213 - 2013 Freightliner"/>
  </r>
  <r>
    <s v="Dale"/>
    <d v="2016-12-12T00:00:00"/>
    <x v="1"/>
    <x v="0"/>
    <s v="Bruce Rte"/>
    <n v="6"/>
    <m/>
    <n v="6"/>
    <m/>
    <m/>
    <s v="Truck 213 - 2013 Freightliner"/>
  </r>
  <r>
    <s v="Dale"/>
    <d v="2016-12-15T00:00:00"/>
    <x v="1"/>
    <x v="0"/>
    <s v="Bruce Rte"/>
    <n v="8"/>
    <m/>
    <n v="8"/>
    <m/>
    <m/>
    <s v="Truck 213 - 2013 Freightliner"/>
  </r>
  <r>
    <s v="Dale"/>
    <d v="2016-12-16T00:00:00"/>
    <x v="1"/>
    <x v="0"/>
    <s v="Bruce Rte"/>
    <n v="2"/>
    <n v="4"/>
    <n v="6"/>
    <m/>
    <m/>
    <s v="Truck 213 - 2013 Freightliner"/>
  </r>
  <r>
    <s v="Dale"/>
    <d v="2016-12-17T00:00:00"/>
    <x v="1"/>
    <x v="0"/>
    <s v="Bruce Rte"/>
    <m/>
    <n v="8"/>
    <n v="8"/>
    <m/>
    <m/>
    <s v="Truck 213 - 2013 Freightliner"/>
  </r>
  <r>
    <s v="Dale"/>
    <d v="2017-01-04T00:00:00"/>
    <x v="1"/>
    <x v="0"/>
    <s v="Bruce Rte"/>
    <n v="6"/>
    <m/>
    <n v="6"/>
    <m/>
    <m/>
    <s v="Truck 213 - 2013 Freightliner"/>
  </r>
  <r>
    <s v="Dale"/>
    <d v="2017-01-18T00:00:00"/>
    <x v="1"/>
    <x v="0"/>
    <s v="Bruce Rte"/>
    <n v="11"/>
    <m/>
    <n v="11"/>
    <m/>
    <m/>
    <s v="Truck 115-2015 Western Star"/>
  </r>
  <r>
    <s v="Dale"/>
    <d v="2017-01-24T00:00:00"/>
    <x v="1"/>
    <x v="0"/>
    <s v="Bruce Rte"/>
    <n v="14"/>
    <m/>
    <n v="14"/>
    <m/>
    <m/>
    <s v="Truck 314 - 2014 Freightliner"/>
  </r>
  <r>
    <s v="Dale"/>
    <d v="2017-01-25T00:00:00"/>
    <x v="1"/>
    <x v="0"/>
    <s v="Bruce Rte"/>
    <n v="3"/>
    <m/>
    <n v="3"/>
    <m/>
    <m/>
    <s v="Truck 314 - 2014 Freightliner"/>
  </r>
  <r>
    <s v="Dale"/>
    <d v="2017-01-28T00:00:00"/>
    <x v="1"/>
    <x v="0"/>
    <s v="Bruce Rte"/>
    <m/>
    <n v="4.5"/>
    <n v="4.5"/>
    <m/>
    <m/>
    <s v="Truck 213 - 2013 Freightliner"/>
  </r>
  <r>
    <s v="Dale"/>
    <d v="2017-02-01T00:00:00"/>
    <x v="1"/>
    <x v="0"/>
    <s v="Bruce Rte"/>
    <n v="6"/>
    <m/>
    <n v="6"/>
    <m/>
    <m/>
    <s v="Truck 213 - 2013 Freightliner"/>
  </r>
  <r>
    <s v="Dale"/>
    <d v="2017-02-07T00:00:00"/>
    <x v="1"/>
    <x v="0"/>
    <s v="Bruce Rte"/>
    <n v="5"/>
    <m/>
    <n v="5"/>
    <m/>
    <m/>
    <s v="Truck 213 - 2013 Freightliner"/>
  </r>
  <r>
    <s v="Dale"/>
    <d v="2017-02-08T00:00:00"/>
    <x v="1"/>
    <x v="0"/>
    <s v="Bruce Rte"/>
    <n v="9"/>
    <m/>
    <n v="9"/>
    <m/>
    <m/>
    <s v="Truck 213 - 2013 Freightliner"/>
  </r>
  <r>
    <s v="Dale"/>
    <d v="2017-02-09T00:00:00"/>
    <x v="1"/>
    <x v="0"/>
    <s v="Bruce Rte"/>
    <n v="7"/>
    <n v="1"/>
    <n v="8"/>
    <m/>
    <m/>
    <s v="Truck 213 - 2013 Freightliner"/>
  </r>
  <r>
    <s v="Dale"/>
    <d v="2017-02-10T00:00:00"/>
    <x v="1"/>
    <x v="0"/>
    <s v="Bruce Rte"/>
    <m/>
    <n v="8"/>
    <n v="8"/>
    <m/>
    <m/>
    <s v="Truck 213 - 2013 Freightliner"/>
  </r>
  <r>
    <s v="Dale"/>
    <d v="2017-02-11T00:00:00"/>
    <x v="1"/>
    <x v="0"/>
    <s v="Bruce Rte"/>
    <m/>
    <n v="6.5"/>
    <n v="6.5"/>
    <m/>
    <m/>
    <s v="Truck 213 - 2013 Freightliner"/>
  </r>
  <r>
    <s v="Dale"/>
    <d v="2017-02-12T00:00:00"/>
    <x v="1"/>
    <x v="0"/>
    <s v="Bruce Rte"/>
    <m/>
    <n v="10.5"/>
    <n v="10.5"/>
    <m/>
    <m/>
    <s v="Truck 213 - 2013 Freightliner"/>
  </r>
  <r>
    <s v="Dale"/>
    <d v="2017-02-13T00:00:00"/>
    <x v="1"/>
    <x v="0"/>
    <s v="Bruce Rte"/>
    <n v="8"/>
    <m/>
    <n v="8"/>
    <m/>
    <m/>
    <s v="Truck 213 - 2013 Freightliner"/>
  </r>
  <r>
    <s v="Dale"/>
    <d v="2017-02-14T00:00:00"/>
    <x v="1"/>
    <x v="0"/>
    <s v="Bruce Rte"/>
    <n v="4"/>
    <m/>
    <n v="4"/>
    <m/>
    <m/>
    <s v="Truck 213 - 2013 Freightliner"/>
  </r>
  <r>
    <s v="Dale"/>
    <d v="2017-02-15T00:00:00"/>
    <x v="1"/>
    <x v="0"/>
    <s v="Bruce Rte"/>
    <n v="5.5"/>
    <m/>
    <n v="5.5"/>
    <m/>
    <m/>
    <s v="Truck 213 - 2013 Freightliner"/>
  </r>
  <r>
    <s v="Dale"/>
    <d v="2017-02-16T00:00:00"/>
    <x v="1"/>
    <x v="0"/>
    <s v="Bruce Rte"/>
    <n v="6"/>
    <m/>
    <n v="6"/>
    <m/>
    <m/>
    <s v="Truck 213 - 2013 Freightliner"/>
  </r>
  <r>
    <s v="Dale"/>
    <d v="2017-12-22T00:00:00"/>
    <x v="1"/>
    <x v="0"/>
    <s v="Bruce Rte"/>
    <n v="7"/>
    <m/>
    <n v="7"/>
    <m/>
    <m/>
    <s v="Truck 213 - 2013 Freightliner"/>
  </r>
  <r>
    <s v="Dale"/>
    <d v="2017-12-29T00:00:00"/>
    <x v="1"/>
    <x v="0"/>
    <s v="Bruce Rte"/>
    <n v="9"/>
    <m/>
    <n v="9"/>
    <m/>
    <m/>
    <s v="Truck 213 - 2013 Freightliner"/>
  </r>
  <r>
    <s v="Dale"/>
    <d v="2017-12-30T00:00:00"/>
    <x v="1"/>
    <x v="0"/>
    <s v="Bruce Rte"/>
    <n v="5"/>
    <m/>
    <n v="5"/>
    <m/>
    <m/>
    <s v="Truck 213 - 2013 Freightliner"/>
  </r>
  <r>
    <s v="Kevin"/>
    <d v="2016-10-28T00:00:00"/>
    <x v="1"/>
    <x v="0"/>
    <s v="Bruce Rte"/>
    <n v="2"/>
    <n v="4"/>
    <n v="6"/>
    <m/>
    <m/>
    <s v="Truck 115-2015 Western Star"/>
  </r>
  <r>
    <s v="Dale"/>
    <d v="2017-03-14T00:00:00"/>
    <x v="1"/>
    <x v="0"/>
    <s v="Dale Rte"/>
    <n v="12.5"/>
    <m/>
    <n v="12.5"/>
    <m/>
    <m/>
    <s v="Truck 213 - 2013 Freightliner"/>
  </r>
  <r>
    <s v="Dale"/>
    <d v="2017-03-15T00:00:00"/>
    <x v="1"/>
    <x v="0"/>
    <s v="Dale Rte"/>
    <n v="11"/>
    <m/>
    <n v="11"/>
    <m/>
    <m/>
    <s v="Truck 213 - 2013 Freightliner"/>
  </r>
  <r>
    <s v="Dale"/>
    <d v="2017-03-16T00:00:00"/>
    <x v="1"/>
    <x v="0"/>
    <s v="Dale Rte"/>
    <n v="5"/>
    <m/>
    <n v="5"/>
    <m/>
    <m/>
    <s v="Truck 213 - 2013 Freightliner"/>
  </r>
  <r>
    <s v="Dale"/>
    <d v="2017-03-24T00:00:00"/>
    <x v="1"/>
    <x v="0"/>
    <s v="Dale Rte"/>
    <n v="4"/>
    <m/>
    <n v="4"/>
    <m/>
    <m/>
    <s v="Truck 213 - 2013 Freightliner"/>
  </r>
  <r>
    <s v="Dale"/>
    <d v="2017-03-25T00:00:00"/>
    <x v="1"/>
    <x v="0"/>
    <s v="Dale Rte"/>
    <m/>
    <n v="6"/>
    <n v="6"/>
    <m/>
    <m/>
    <s v="Truck 213 - 2013 Freightliner"/>
  </r>
  <r>
    <s v="Dale"/>
    <d v="2017-04-01T00:00:00"/>
    <x v="1"/>
    <x v="0"/>
    <s v="Dale Rte"/>
    <m/>
    <n v="14"/>
    <n v="14"/>
    <m/>
    <m/>
    <s v="Truck 213 - 2013 Freightliner"/>
  </r>
  <r>
    <s v="Art"/>
    <d v="2017-01-26T00:00:00"/>
    <x v="1"/>
    <x v="2"/>
    <s v="Bruce Rte"/>
    <n v="5"/>
    <n v="1"/>
    <n v="6"/>
    <s v="Sand [cu yd]"/>
    <n v="36"/>
    <s v="Truck 314 - 2014 Freightliner"/>
  </r>
  <r>
    <s v="Art"/>
    <d v="2017-03-27T00:00:00"/>
    <x v="1"/>
    <x v="2"/>
    <s v="Bruce Rte"/>
    <n v="6"/>
    <m/>
    <n v="6"/>
    <s v="Sand [cu yd]"/>
    <n v="45"/>
    <s v="Truck 213 - 2013 Freightliner"/>
  </r>
  <r>
    <s v="Art"/>
    <d v="2017-03-27T00:00:00"/>
    <x v="1"/>
    <x v="2"/>
    <s v="Bruce Rte"/>
    <n v="6"/>
    <m/>
    <n v="6"/>
    <s v="Sand [cu yd]"/>
    <n v="45"/>
    <s v="Truck 213 - 2013 Freightliner"/>
  </r>
  <r>
    <s v="Art"/>
    <d v="2017-03-27T00:00:00"/>
    <x v="1"/>
    <x v="2"/>
    <s v="Bruce Rte"/>
    <m/>
    <n v="7.5"/>
    <n v="7.5"/>
    <s v="Sand [cu yd]"/>
    <n v="45"/>
    <s v="Truck 213 - 2013 Freightliner"/>
  </r>
  <r>
    <s v="Art"/>
    <d v="2017-03-27T00:00:00"/>
    <x v="1"/>
    <x v="2"/>
    <s v="Bruce Rte"/>
    <n v="6"/>
    <n v="1"/>
    <n v="7"/>
    <s v="Sand [cu yd]"/>
    <n v="45"/>
    <s v="Truck 213 - 2013 Freightliner"/>
  </r>
  <r>
    <s v="Art"/>
    <d v="2017-03-27T00:00:00"/>
    <x v="1"/>
    <x v="2"/>
    <s v="Bruce Rte"/>
    <m/>
    <n v="3"/>
    <n v="3"/>
    <s v="Sand [cu yd]"/>
    <n v="12"/>
    <s v="Truck 213 - 2013 Freightliner"/>
  </r>
  <r>
    <s v="Art"/>
    <d v="2017-03-27T00:00:00"/>
    <x v="1"/>
    <x v="2"/>
    <s v="Bruce Rte"/>
    <n v="2"/>
    <n v="6"/>
    <n v="8"/>
    <s v="Sand [cu yd]"/>
    <n v="45"/>
    <s v="Truck 213 - 2013 Freightliner"/>
  </r>
  <r>
    <s v="Art"/>
    <d v="2017-03-27T00:00:00"/>
    <x v="1"/>
    <x v="2"/>
    <s v="Bruce Rte"/>
    <m/>
    <n v="3"/>
    <n v="3"/>
    <s v="Sand [cu yd]"/>
    <n v="45"/>
    <s v="Truck 213 - 2013 Freightliner"/>
  </r>
  <r>
    <s v="Art"/>
    <d v="2017-03-27T00:00:00"/>
    <x v="1"/>
    <x v="2"/>
    <s v="Bruce Rte"/>
    <n v="6"/>
    <m/>
    <n v="6"/>
    <s v="Sand [cu yd]"/>
    <n v="45"/>
    <s v="Truck 314 - 2014 Freightliner"/>
  </r>
  <r>
    <s v="Art"/>
    <d v="2017-03-27T00:00:00"/>
    <x v="1"/>
    <x v="2"/>
    <s v="Bruce Rte"/>
    <n v="8"/>
    <m/>
    <n v="8"/>
    <s v="Sand [cu yd]"/>
    <n v="45"/>
    <s v="Truck 314 - 2014 Freightliner"/>
  </r>
  <r>
    <s v="Dale"/>
    <d v="2016-12-06T00:00:00"/>
    <x v="1"/>
    <x v="2"/>
    <s v="Bruce Rte"/>
    <n v="11.75"/>
    <m/>
    <n v="11.75"/>
    <s v="Sand [cu yd]"/>
    <n v="45"/>
    <s v="Truck 213 - 2013 Freightliner"/>
  </r>
  <r>
    <s v="Dale"/>
    <d v="2016-12-07T00:00:00"/>
    <x v="1"/>
    <x v="2"/>
    <s v="Bruce Rte"/>
    <n v="5.5"/>
    <m/>
    <n v="5.5"/>
    <m/>
    <m/>
    <m/>
  </r>
  <r>
    <s v="Dale"/>
    <d v="2016-12-08T00:00:00"/>
    <x v="1"/>
    <x v="2"/>
    <s v="Bruce Rte"/>
    <n v="8"/>
    <m/>
    <n v="8"/>
    <s v="Sand [cu yd]"/>
    <n v="45"/>
    <s v="Truck 213 - 2013 Freightliner"/>
  </r>
  <r>
    <s v="Dale"/>
    <d v="2016-12-09T00:00:00"/>
    <x v="1"/>
    <x v="2"/>
    <s v="Bruce Rte"/>
    <m/>
    <n v="5"/>
    <n v="5"/>
    <m/>
    <m/>
    <m/>
  </r>
  <r>
    <s v="Dale"/>
    <d v="2016-12-13T00:00:00"/>
    <x v="1"/>
    <x v="2"/>
    <s v="Bruce Rte"/>
    <n v="6"/>
    <m/>
    <n v="6"/>
    <s v="Sand [cu yd]"/>
    <n v="45"/>
    <s v="Truck 314 - 2014 Freightliner"/>
  </r>
  <r>
    <s v="Dale"/>
    <d v="2016-12-14T00:00:00"/>
    <x v="1"/>
    <x v="2"/>
    <s v="Bruce Rte"/>
    <n v="7"/>
    <m/>
    <n v="7"/>
    <s v="Sand [cu yd]"/>
    <n v="45"/>
    <s v="Truck 314 - 2014 Freightliner"/>
  </r>
  <r>
    <s v="Dale"/>
    <d v="2016-12-18T00:00:00"/>
    <x v="1"/>
    <x v="2"/>
    <s v="Bruce Rte"/>
    <m/>
    <n v="10"/>
    <n v="10"/>
    <s v="Sand [cu yd]"/>
    <n v="45"/>
    <s v="Truck 314 - 2014 Freightliner"/>
  </r>
  <r>
    <s v="Dale"/>
    <d v="2016-12-20T00:00:00"/>
    <x v="1"/>
    <x v="2"/>
    <s v="Bruce Rte"/>
    <n v="7"/>
    <m/>
    <n v="7"/>
    <s v="Sand [cu yd]"/>
    <n v="45"/>
    <s v="Truck 213 - 2013 Freightliner"/>
  </r>
  <r>
    <s v="Dale"/>
    <d v="2017-01-01T00:00:00"/>
    <x v="1"/>
    <x v="2"/>
    <s v="Bruce Rte"/>
    <n v="3.5"/>
    <n v="2.5"/>
    <n v="6"/>
    <m/>
    <m/>
    <m/>
  </r>
  <r>
    <s v="Dale"/>
    <d v="2017-01-03T00:00:00"/>
    <x v="1"/>
    <x v="2"/>
    <s v="Bruce Rte"/>
    <n v="6"/>
    <m/>
    <n v="6"/>
    <s v="Sand [cu yd]"/>
    <n v="45"/>
    <s v="Truck 213 - 2013 Freightliner"/>
  </r>
  <r>
    <s v="Dale"/>
    <d v="2017-01-04T00:00:00"/>
    <x v="1"/>
    <x v="2"/>
    <s v="Bruce Rte"/>
    <n v="6"/>
    <m/>
    <n v="6"/>
    <s v="Sand [cu yd]"/>
    <n v="45"/>
    <s v="Truck 213 - 2013 Freightliner"/>
  </r>
  <r>
    <s v="Dale"/>
    <d v="2017-01-05T00:00:00"/>
    <x v="1"/>
    <x v="2"/>
    <s v="Bruce Rte"/>
    <n v="8"/>
    <m/>
    <n v="8"/>
    <s v="Sand [cu yd]"/>
    <n v="54"/>
    <s v="Truck 213 - 2013 Freightliner"/>
  </r>
  <r>
    <s v="Dale"/>
    <d v="2017-01-06T00:00:00"/>
    <x v="1"/>
    <x v="2"/>
    <s v="Bruce Rte"/>
    <n v="6"/>
    <m/>
    <n v="6"/>
    <s v="Sand [cu yd]"/>
    <n v="45"/>
    <s v="Truck 213 - 2013 Freightliner"/>
  </r>
  <r>
    <s v="Dale"/>
    <d v="2017-01-11T00:00:00"/>
    <x v="1"/>
    <x v="2"/>
    <s v="Bruce Rte"/>
    <n v="10"/>
    <m/>
    <n v="10"/>
    <s v="Sand [cu yd]"/>
    <n v="64"/>
    <s v="Truck 213 - 2013 Freightliner"/>
  </r>
  <r>
    <s v="Dale"/>
    <d v="2017-01-12T00:00:00"/>
    <x v="1"/>
    <x v="2"/>
    <s v="Bruce Rte"/>
    <n v="7"/>
    <m/>
    <n v="7"/>
    <s v="Sand [cu yd]"/>
    <n v="45"/>
    <s v="Truck 213 - 2013 Freightliner"/>
  </r>
  <r>
    <s v="Dale"/>
    <d v="2017-01-13T00:00:00"/>
    <x v="1"/>
    <x v="2"/>
    <s v="Bruce Rte"/>
    <m/>
    <n v="1"/>
    <n v="1"/>
    <s v="Sand [cu yd]"/>
    <n v="6"/>
    <s v="Truck 213 - 2013 Freightliner"/>
  </r>
  <r>
    <s v="Dale"/>
    <d v="2017-01-19T00:00:00"/>
    <x v="1"/>
    <x v="2"/>
    <s v="Bruce Rte"/>
    <n v="6"/>
    <m/>
    <n v="6"/>
    <s v="Sand [cu yd]"/>
    <n v="45"/>
    <s v="Truck 213 - 2013 Freightliner"/>
  </r>
  <r>
    <s v="Dale"/>
    <d v="2017-01-20T00:00:00"/>
    <x v="1"/>
    <x v="2"/>
    <s v="Bruce Rte"/>
    <n v="4"/>
    <n v="2"/>
    <n v="6"/>
    <s v="Sand [cu yd]"/>
    <n v="45"/>
    <s v="Truck 314 - 2014 Freightliner"/>
  </r>
  <r>
    <s v="Dale"/>
    <d v="2017-01-25T00:00:00"/>
    <x v="1"/>
    <x v="2"/>
    <s v="Bruce Rte"/>
    <n v="5"/>
    <m/>
    <n v="5"/>
    <s v="Sand [cu yd]"/>
    <n v="54"/>
    <s v="Truck 314 - 2014 Freightliner"/>
  </r>
  <r>
    <s v="Dale"/>
    <d v="2017-01-27T00:00:00"/>
    <x v="1"/>
    <x v="2"/>
    <s v="Bruce Rte"/>
    <m/>
    <n v="5.5"/>
    <n v="5.5"/>
    <s v="Sand [cu yd]"/>
    <n v="45"/>
    <s v="Truck 213 - 2013 Freightliner"/>
  </r>
  <r>
    <s v="Dale"/>
    <d v="2017-01-28T00:00:00"/>
    <x v="1"/>
    <x v="2"/>
    <s v="Bruce Rte"/>
    <m/>
    <n v="3.5"/>
    <n v="3.5"/>
    <s v="Sand [cu yd]"/>
    <n v="36"/>
    <s v="Truck 213 - 2013 Freightliner"/>
  </r>
  <r>
    <s v="Dale"/>
    <d v="2017-01-30T00:00:00"/>
    <x v="1"/>
    <x v="2"/>
    <s v="Bruce Rte"/>
    <n v="5"/>
    <m/>
    <n v="5"/>
    <s v="Sand [cu yd]"/>
    <n v="36"/>
    <s v="Truck 213 - 2013 Freightliner"/>
  </r>
  <r>
    <s v="Dale"/>
    <d v="2017-02-01T00:00:00"/>
    <x v="1"/>
    <x v="2"/>
    <s v="Bruce Rte"/>
    <n v="3"/>
    <m/>
    <n v="3"/>
    <s v="Sand [cu yd]"/>
    <n v="27"/>
    <s v="Truck 213 - 2013 Freightliner"/>
  </r>
  <r>
    <s v="Dale"/>
    <d v="2017-02-02T00:00:00"/>
    <x v="1"/>
    <x v="2"/>
    <s v="Bruce Rte"/>
    <n v="5.5"/>
    <m/>
    <n v="5.5"/>
    <s v="Sand [cu yd]"/>
    <n v="45"/>
    <s v="Truck 213 - 2013 Freightliner"/>
  </r>
  <r>
    <s v="Dale"/>
    <d v="2017-02-06T00:00:00"/>
    <x v="1"/>
    <x v="2"/>
    <s v="Bruce Rte"/>
    <n v="5"/>
    <m/>
    <n v="5"/>
    <s v="Sand [cu yd]"/>
    <n v="12"/>
    <s v="Truck 213 - 2013 Freightliner"/>
  </r>
  <r>
    <s v="Dale"/>
    <d v="2017-02-08T00:00:00"/>
    <x v="1"/>
    <x v="2"/>
    <s v="Bruce Rte"/>
    <n v="4"/>
    <m/>
    <n v="4"/>
    <s v="Sand [cu yd]"/>
    <n v="18"/>
    <s v="Truck 213 - 2013 Freightliner"/>
  </r>
  <r>
    <s v="Dale"/>
    <d v="2017-02-10T00:00:00"/>
    <x v="1"/>
    <x v="2"/>
    <s v="Bruce Rte"/>
    <m/>
    <n v="4"/>
    <n v="4"/>
    <s v="Sand [cu yd]"/>
    <n v="27"/>
    <s v="Truck 213 - 2013 Freightliner"/>
  </r>
  <r>
    <s v="Dale"/>
    <d v="2017-02-14T00:00:00"/>
    <x v="1"/>
    <x v="2"/>
    <s v="Bruce Rte"/>
    <n v="6"/>
    <m/>
    <n v="6"/>
    <s v="Sand [cu yd]"/>
    <n v="36"/>
    <s v="Truck 213 - 2013 Freightliner"/>
  </r>
  <r>
    <s v="Dale"/>
    <d v="2017-02-16T00:00:00"/>
    <x v="1"/>
    <x v="2"/>
    <s v="Bruce Rte"/>
    <n v="0.5"/>
    <n v="5.5"/>
    <n v="6"/>
    <s v="Sand [cu yd]"/>
    <n v="45"/>
    <s v="Truck 213 - 2013 Freightliner"/>
  </r>
  <r>
    <s v="Dale"/>
    <d v="2017-12-22T00:00:00"/>
    <x v="1"/>
    <x v="2"/>
    <s v="Bruce Rte"/>
    <n v="6.5"/>
    <m/>
    <n v="6.5"/>
    <s v="Sand [cu yd]"/>
    <n v="45"/>
    <s v="Truck 213 - 2013 Freightliner"/>
  </r>
  <r>
    <s v="Dale"/>
    <d v="2017-12-23T00:00:00"/>
    <x v="1"/>
    <x v="2"/>
    <s v="Bruce Rte"/>
    <n v="2.5"/>
    <n v="5.5"/>
    <n v="8"/>
    <s v="Sand [cu yd]"/>
    <n v="54"/>
    <s v="Truck 213 - 2013 Freightliner"/>
  </r>
  <r>
    <s v="Dale"/>
    <d v="2017-12-24T00:00:00"/>
    <x v="1"/>
    <x v="2"/>
    <s v="Bruce Rte"/>
    <m/>
    <n v="5"/>
    <n v="5"/>
    <s v="Sand [cu yd]"/>
    <n v="36"/>
    <s v="Truck 213 - 2013 Freightliner"/>
  </r>
  <r>
    <s v="Dale"/>
    <d v="2017-12-27T00:00:00"/>
    <x v="1"/>
    <x v="2"/>
    <s v="Bruce Rte"/>
    <n v="5"/>
    <m/>
    <n v="5"/>
    <s v="Sand [cu yd]"/>
    <n v="36"/>
    <s v="Truck 213 - 2013 Freightliner"/>
  </r>
  <r>
    <s v="Dale"/>
    <d v="2017-12-30T00:00:00"/>
    <x v="1"/>
    <x v="2"/>
    <s v="Bruce Rte"/>
    <n v="2.5"/>
    <m/>
    <n v="2.5"/>
    <s v="Sand [cu yd]"/>
    <n v="27"/>
    <s v="Truck 213 - 2013 Freightliner"/>
  </r>
  <r>
    <s v="Dale"/>
    <d v="2017-03-09T00:00:00"/>
    <x v="1"/>
    <x v="2"/>
    <s v="Dale Rte"/>
    <n v="2"/>
    <m/>
    <n v="2"/>
    <s v="Sand [cu yd]"/>
    <n v="12"/>
    <s v="Truck 314 - 2014 Freightliner"/>
  </r>
  <r>
    <s v="Dale"/>
    <d v="2017-03-22T00:00:00"/>
    <x v="1"/>
    <x v="2"/>
    <s v="Dale Rte"/>
    <n v="5"/>
    <m/>
    <n v="5"/>
    <s v="Sand [cu yd]"/>
    <n v="27"/>
    <s v="Truck 213 - 2013 Freightliner"/>
  </r>
  <r>
    <s v="Dale"/>
    <d v="2017-03-27T00:00:00"/>
    <x v="1"/>
    <x v="2"/>
    <s v="Dale Rte"/>
    <n v="5"/>
    <m/>
    <n v="5"/>
    <s v="Sand [cu yd]"/>
    <n v="27"/>
    <s v="Truck 213 - 2013 Freightliner"/>
  </r>
  <r>
    <s v="Dale"/>
    <d v="2017-11-16T00:00:00"/>
    <x v="1"/>
    <x v="2"/>
    <s v="Dale Rte"/>
    <n v="3"/>
    <n v="1.5"/>
    <n v="4.5"/>
    <s v="Sand [cu yd]"/>
    <n v="27"/>
    <s v="Truck 213 - 2013 Freightliner"/>
  </r>
  <r>
    <s v="Dale"/>
    <d v="2017-11-17T00:00:00"/>
    <x v="1"/>
    <x v="2"/>
    <s v="Dale Rte"/>
    <n v="3"/>
    <m/>
    <n v="3"/>
    <s v="Sand [cu yd]"/>
    <n v="18"/>
    <s v="Truck 213 - 2013 Freightliner"/>
  </r>
  <r>
    <s v="Art"/>
    <d v="2017-01-25T00:00:00"/>
    <x v="1"/>
    <x v="2"/>
    <s v="Bruce Rte"/>
    <n v="4"/>
    <m/>
    <n v="4"/>
    <s v="Sand [cu yd]"/>
    <n v="20"/>
    <s v="Truck 415-2015 Ford 550"/>
  </r>
  <r>
    <s v="Art"/>
    <d v="2017-03-27T00:00:00"/>
    <x v="1"/>
    <x v="2"/>
    <s v="Bruce Rte"/>
    <m/>
    <n v="2"/>
    <n v="2"/>
    <s v="Sand [cu yd]"/>
    <n v="9"/>
    <s v="Truck 415-2015 Ford 550"/>
  </r>
  <r>
    <s v="Kevin"/>
    <d v="2017-03-24T00:00:00"/>
    <x v="2"/>
    <x v="0"/>
    <s v="Highway Garage"/>
    <n v="4"/>
    <m/>
    <n v="4"/>
    <m/>
    <m/>
    <s v="Truck 115-2015 Western Star"/>
  </r>
  <r>
    <s v="Kevin"/>
    <d v="2016-10-28T00:00:00"/>
    <x v="2"/>
    <x v="0"/>
    <s v="Kevin Rte"/>
    <n v="6"/>
    <m/>
    <n v="6"/>
    <m/>
    <m/>
    <s v="Truck 115-2015 Western Star"/>
  </r>
  <r>
    <s v="Kevin"/>
    <d v="2016-12-05T00:00:00"/>
    <x v="2"/>
    <x v="0"/>
    <s v="Kevin Rte"/>
    <n v="5.5"/>
    <m/>
    <n v="5.5"/>
    <m/>
    <m/>
    <s v="Truck 115-2015 Western Star"/>
  </r>
  <r>
    <s v="Kevin"/>
    <d v="2016-12-06T00:00:00"/>
    <x v="2"/>
    <x v="0"/>
    <s v="Kevin Rte"/>
    <n v="7"/>
    <m/>
    <n v="7"/>
    <m/>
    <m/>
    <s v="Truck 115-2015 Western Star"/>
  </r>
  <r>
    <s v="Kevin"/>
    <d v="2016-12-07T00:00:00"/>
    <x v="2"/>
    <x v="0"/>
    <s v="Kevin Rte"/>
    <n v="5.5"/>
    <m/>
    <n v="5.5"/>
    <m/>
    <m/>
    <s v="Truck 115-2015 Western Star"/>
  </r>
  <r>
    <s v="Kevin"/>
    <d v="2016-12-09T00:00:00"/>
    <x v="2"/>
    <x v="0"/>
    <s v="Kevin Rte"/>
    <m/>
    <n v="4"/>
    <n v="4"/>
    <m/>
    <m/>
    <s v="Truck 115-2015 Western Star"/>
  </r>
  <r>
    <s v="Kevin"/>
    <d v="2016-12-12T00:00:00"/>
    <x v="2"/>
    <x v="0"/>
    <s v="Kevin Rte"/>
    <n v="7"/>
    <m/>
    <n v="7"/>
    <m/>
    <m/>
    <s v="Truck 115-2015 Western Star"/>
  </r>
  <r>
    <s v="Kevin"/>
    <d v="2016-12-15T00:00:00"/>
    <x v="2"/>
    <x v="0"/>
    <s v="Kevin Rte"/>
    <n v="8"/>
    <m/>
    <n v="8"/>
    <m/>
    <m/>
    <s v="Truck 115-2015 Western Star"/>
  </r>
  <r>
    <s v="Kevin"/>
    <d v="2016-12-16T00:00:00"/>
    <x v="2"/>
    <x v="0"/>
    <s v="Kevin Rte"/>
    <n v="3"/>
    <n v="3"/>
    <n v="6"/>
    <m/>
    <m/>
    <s v="Truck 115-2015 Western Star"/>
  </r>
  <r>
    <s v="Kevin"/>
    <d v="2016-12-17T00:00:00"/>
    <x v="2"/>
    <x v="0"/>
    <s v="Kevin Rte"/>
    <m/>
    <n v="8"/>
    <n v="8"/>
    <m/>
    <m/>
    <s v="Truck 115-2015 Western Star"/>
  </r>
  <r>
    <s v="Kevin"/>
    <d v="2017-01-04T00:00:00"/>
    <x v="2"/>
    <x v="0"/>
    <s v="Kevin Rte"/>
    <n v="6"/>
    <m/>
    <n v="6"/>
    <m/>
    <m/>
    <s v="Truck 115-2015 Western Star"/>
  </r>
  <r>
    <s v="Kevin"/>
    <d v="2017-01-18T00:00:00"/>
    <x v="2"/>
    <x v="0"/>
    <s v="Kevin Rte"/>
    <n v="11"/>
    <m/>
    <n v="11"/>
    <m/>
    <m/>
    <s v="Truck 115-2015 Western Star"/>
  </r>
  <r>
    <s v="Kevin"/>
    <d v="2017-01-24T00:00:00"/>
    <x v="2"/>
    <x v="0"/>
    <s v="Kevin Rte"/>
    <n v="14"/>
    <m/>
    <n v="14"/>
    <m/>
    <m/>
    <s v="Truck 314 - 2014 Freightliner"/>
  </r>
  <r>
    <s v="Kevin"/>
    <d v="2017-01-25T00:00:00"/>
    <x v="2"/>
    <x v="0"/>
    <s v="Kevin Rte"/>
    <n v="3"/>
    <m/>
    <n v="3"/>
    <m/>
    <m/>
    <m/>
  </r>
  <r>
    <s v="Kevin"/>
    <d v="2017-01-28T00:00:00"/>
    <x v="2"/>
    <x v="0"/>
    <s v="Kevin Rte"/>
    <m/>
    <n v="5"/>
    <n v="5"/>
    <m/>
    <m/>
    <s v="Truck 115-2015 Western Star"/>
  </r>
  <r>
    <s v="Kevin"/>
    <d v="2017-02-01T00:00:00"/>
    <x v="2"/>
    <x v="0"/>
    <s v="Kevin Rte"/>
    <n v="6"/>
    <m/>
    <n v="6"/>
    <m/>
    <m/>
    <s v="Truck 115-2015 Western Star"/>
  </r>
  <r>
    <s v="Kevin"/>
    <d v="2017-02-07T00:00:00"/>
    <x v="2"/>
    <x v="0"/>
    <s v="Kevin Rte"/>
    <n v="5"/>
    <m/>
    <n v="5"/>
    <m/>
    <m/>
    <s v="Truck 115-2015 Western Star"/>
  </r>
  <r>
    <s v="Kevin"/>
    <d v="2017-02-08T00:00:00"/>
    <x v="2"/>
    <x v="0"/>
    <s v="Kevin Rte"/>
    <n v="3"/>
    <m/>
    <n v="3"/>
    <m/>
    <m/>
    <s v="Truck 115-2015 Western Star"/>
  </r>
  <r>
    <s v="Kevin"/>
    <d v="2017-02-08T00:00:00"/>
    <x v="2"/>
    <x v="0"/>
    <s v="Kevin Rte"/>
    <n v="6"/>
    <m/>
    <n v="6"/>
    <m/>
    <m/>
    <s v="Truck 314 - 2014 Freightliner"/>
  </r>
  <r>
    <s v="Kevin"/>
    <d v="2017-02-09T00:00:00"/>
    <x v="2"/>
    <x v="0"/>
    <s v="Kevin Rte"/>
    <n v="5"/>
    <n v="2"/>
    <n v="7"/>
    <m/>
    <m/>
    <s v="Truck 314 - 2014 Freightliner"/>
  </r>
  <r>
    <s v="Kevin"/>
    <d v="2017-02-10T00:00:00"/>
    <x v="2"/>
    <x v="0"/>
    <s v="Kevin Rte"/>
    <m/>
    <n v="6"/>
    <n v="6"/>
    <m/>
    <m/>
    <s v="Truck 314 - 2014 Freightliner"/>
  </r>
  <r>
    <s v="Kevin"/>
    <d v="2017-02-11T00:00:00"/>
    <x v="2"/>
    <x v="0"/>
    <s v="Kevin Rte"/>
    <m/>
    <n v="6.5"/>
    <n v="6.5"/>
    <m/>
    <m/>
    <s v="Truck 314 - 2014 Freightliner"/>
  </r>
  <r>
    <s v="Kevin"/>
    <d v="2017-02-12T00:00:00"/>
    <x v="2"/>
    <x v="0"/>
    <s v="Kevin Rte"/>
    <m/>
    <n v="10.5"/>
    <n v="10.5"/>
    <m/>
    <m/>
    <s v="Truck 314 - 2014 Freightliner"/>
  </r>
  <r>
    <s v="Kevin"/>
    <d v="2017-02-13T00:00:00"/>
    <x v="2"/>
    <x v="0"/>
    <s v="Kevin Rte"/>
    <n v="11"/>
    <m/>
    <n v="11"/>
    <m/>
    <m/>
    <s v="Truck 314 - 2014 Freightliner"/>
  </r>
  <r>
    <s v="Kevin"/>
    <d v="2017-02-14T00:00:00"/>
    <x v="2"/>
    <x v="0"/>
    <s v="Kevin Rte"/>
    <n v="5"/>
    <m/>
    <n v="5"/>
    <m/>
    <m/>
    <s v="Truck 314 - 2014 Freightliner"/>
  </r>
  <r>
    <s v="Kevin"/>
    <d v="2017-02-15T00:00:00"/>
    <x v="2"/>
    <x v="0"/>
    <s v="Kevin Rte"/>
    <n v="5"/>
    <m/>
    <n v="5"/>
    <m/>
    <m/>
    <s v="Truck 314 - 2014 Freightliner"/>
  </r>
  <r>
    <s v="Kevin"/>
    <d v="2017-02-16T00:00:00"/>
    <x v="2"/>
    <x v="0"/>
    <s v="Kevin Rte"/>
    <n v="4"/>
    <n v="2"/>
    <n v="6"/>
    <m/>
    <m/>
    <s v="Truck 314 - 2014 Freightliner"/>
  </r>
  <r>
    <s v="Kevin"/>
    <d v="2017-03-14T00:00:00"/>
    <x v="2"/>
    <x v="0"/>
    <s v="Kevin Rte"/>
    <n v="12.5"/>
    <m/>
    <n v="12.5"/>
    <m/>
    <m/>
    <s v="Truck 115-2015 Western Star"/>
  </r>
  <r>
    <s v="Kevin"/>
    <d v="2017-03-15T00:00:00"/>
    <x v="2"/>
    <x v="0"/>
    <s v="Kevin Rte"/>
    <n v="11"/>
    <m/>
    <n v="11"/>
    <m/>
    <m/>
    <s v="Truck 115-2015 Western Star"/>
  </r>
  <r>
    <s v="Kevin"/>
    <d v="2017-03-16T00:00:00"/>
    <x v="2"/>
    <x v="0"/>
    <s v="Kevin Rte"/>
    <n v="5"/>
    <m/>
    <n v="5"/>
    <m/>
    <m/>
    <s v="Truck 115-2015 Western Star"/>
  </r>
  <r>
    <s v="Kevin"/>
    <d v="2017-03-25T00:00:00"/>
    <x v="2"/>
    <x v="0"/>
    <s v="Kevin Rte"/>
    <m/>
    <n v="6"/>
    <n v="6"/>
    <m/>
    <m/>
    <s v="Truck 115-2015 Western Star"/>
  </r>
  <r>
    <s v="Kevin"/>
    <d v="2017-04-01T00:00:00"/>
    <x v="2"/>
    <x v="0"/>
    <s v="Kevin Rte"/>
    <m/>
    <n v="14"/>
    <n v="14"/>
    <m/>
    <m/>
    <s v="Truck 115-2015 Western Star"/>
  </r>
  <r>
    <s v="Kevin"/>
    <d v="2017-04-04T00:00:00"/>
    <x v="2"/>
    <x v="0"/>
    <s v="Kevin Rte"/>
    <n v="4"/>
    <m/>
    <n v="4"/>
    <m/>
    <m/>
    <s v="Truck 115-2015 Western Star"/>
  </r>
  <r>
    <s v="Kevin"/>
    <d v="2017-12-22T00:00:00"/>
    <x v="2"/>
    <x v="0"/>
    <s v="Kevin Rte"/>
    <n v="7"/>
    <m/>
    <n v="7"/>
    <m/>
    <m/>
    <s v="Truck 115-2015 Western Star"/>
  </r>
  <r>
    <s v="Kevin"/>
    <d v="2017-12-29T00:00:00"/>
    <x v="2"/>
    <x v="0"/>
    <s v="Kevin Rte"/>
    <n v="9"/>
    <m/>
    <n v="9"/>
    <m/>
    <m/>
    <s v="Truck 115-2015 Western Star"/>
  </r>
  <r>
    <s v="Kevin"/>
    <d v="2017-12-30T00:00:00"/>
    <x v="2"/>
    <x v="0"/>
    <s v="Kevin Rte"/>
    <n v="5"/>
    <m/>
    <n v="5"/>
    <m/>
    <m/>
    <m/>
  </r>
  <r>
    <s v="Kevin"/>
    <d v="2016-11-21T00:00:00"/>
    <x v="2"/>
    <x v="2"/>
    <s v="Kevin Rte"/>
    <n v="6"/>
    <m/>
    <n v="6"/>
    <s v="Sand [cu yd]"/>
    <n v="45"/>
    <s v="Truck 314 - 2014 Freightliner"/>
  </r>
  <r>
    <s v="Kevin"/>
    <d v="2016-11-22T00:00:00"/>
    <x v="2"/>
    <x v="2"/>
    <s v="Kevin Rte"/>
    <n v="6"/>
    <m/>
    <n v="6"/>
    <s v="Sand [cu yd]"/>
    <n v="45"/>
    <s v="Truck 314 - 2014 Freightliner"/>
  </r>
  <r>
    <s v="Kevin"/>
    <d v="2016-11-25T00:00:00"/>
    <x v="2"/>
    <x v="2"/>
    <s v="Kevin Rte"/>
    <m/>
    <n v="7.5"/>
    <n v="7.5"/>
    <s v="Sand [cu yd]"/>
    <n v="45"/>
    <s v="Truck 314 - 2014 Freightliner"/>
  </r>
  <r>
    <s v="Kevin"/>
    <d v="2016-11-29T00:00:00"/>
    <x v="2"/>
    <x v="2"/>
    <s v="Kevin Rte"/>
    <n v="6"/>
    <n v="1"/>
    <n v="7"/>
    <s v="Sand [cu yd]"/>
    <n v="45"/>
    <s v="Truck 314 - 2014 Freightliner"/>
  </r>
  <r>
    <s v="Kevin"/>
    <d v="2016-12-03T00:00:00"/>
    <x v="2"/>
    <x v="2"/>
    <s v="Kevin Rte"/>
    <m/>
    <n v="3"/>
    <n v="3"/>
    <s v="Sand [cu yd]"/>
    <n v="12"/>
    <s v="Truck 314 - 2014 Freightliner"/>
  </r>
  <r>
    <s v="Kevin"/>
    <d v="2016-12-05T00:00:00"/>
    <x v="2"/>
    <x v="2"/>
    <s v="Kevin Rte"/>
    <n v="5.5"/>
    <m/>
    <n v="5.5"/>
    <s v="Sand [cu yd]"/>
    <n v="45"/>
    <s v="Truck 115-2015 Western Star"/>
  </r>
  <r>
    <s v="Kevin"/>
    <d v="2016-12-06T00:00:00"/>
    <x v="2"/>
    <x v="2"/>
    <s v="Kevin Rte"/>
    <n v="5"/>
    <m/>
    <n v="5"/>
    <s v="Sand [cu yd]"/>
    <n v="45"/>
    <s v="Truck 115-2015 Western Star"/>
  </r>
  <r>
    <s v="Kevin"/>
    <d v="2016-12-07T00:00:00"/>
    <x v="2"/>
    <x v="2"/>
    <s v="Kevin Rte"/>
    <n v="5.5"/>
    <m/>
    <n v="5.5"/>
    <s v="Sand [cu yd]"/>
    <n v="45"/>
    <s v="Truck 115-2015 Western Star"/>
  </r>
  <r>
    <s v="Kevin"/>
    <d v="2016-12-08T00:00:00"/>
    <x v="2"/>
    <x v="2"/>
    <s v="Kevin Rte"/>
    <n v="6"/>
    <n v="2"/>
    <n v="8"/>
    <s v="Sand [cu yd]"/>
    <n v="45"/>
    <s v="Truck 115-2015 Western Star"/>
  </r>
  <r>
    <s v="Kevin"/>
    <d v="2016-12-09T00:00:00"/>
    <x v="2"/>
    <x v="2"/>
    <s v="Kevin Rte"/>
    <m/>
    <n v="5"/>
    <n v="5"/>
    <s v="Sand [cu yd]"/>
    <n v="45"/>
    <s v="Truck 115-2015 Western Star"/>
  </r>
  <r>
    <s v="Kevin"/>
    <d v="2016-12-13T00:00:00"/>
    <x v="2"/>
    <x v="2"/>
    <s v="Kevin Rte"/>
    <n v="6"/>
    <m/>
    <n v="6"/>
    <s v="Sand [cu yd]"/>
    <n v="45"/>
    <s v="Truck 115-2015 Western Star"/>
  </r>
  <r>
    <s v="Kevin"/>
    <d v="2016-12-14T00:00:00"/>
    <x v="2"/>
    <x v="2"/>
    <s v="Kevin Rte"/>
    <n v="7"/>
    <m/>
    <n v="7"/>
    <s v="Sand [cu yd]"/>
    <m/>
    <s v="Truck 115-2015 Western Star"/>
  </r>
  <r>
    <s v="Kevin"/>
    <d v="2016-12-18T00:00:00"/>
    <x v="2"/>
    <x v="2"/>
    <s v="Kevin Rte"/>
    <m/>
    <n v="10"/>
    <n v="10"/>
    <s v="Sand [cu yd]"/>
    <n v="45"/>
    <s v="Truck 115-2015 Western Star"/>
  </r>
  <r>
    <s v="Kevin"/>
    <d v="2016-12-20T00:00:00"/>
    <x v="2"/>
    <x v="2"/>
    <s v="Kevin Rte"/>
    <n v="8"/>
    <m/>
    <n v="8"/>
    <s v="Sand [cu yd]"/>
    <m/>
    <s v="Truck 115-2015 Western Star"/>
  </r>
  <r>
    <s v="Kevin"/>
    <d v="2017-01-01T00:00:00"/>
    <x v="2"/>
    <x v="2"/>
    <s v="Kevin Rte"/>
    <m/>
    <n v="6"/>
    <n v="6"/>
    <s v="Sand [cu yd]"/>
    <n v="45"/>
    <s v="Truck 115-2015 Western Star"/>
  </r>
  <r>
    <s v="Kevin"/>
    <d v="2017-01-03T00:00:00"/>
    <x v="2"/>
    <x v="2"/>
    <s v="Kevin Rte"/>
    <n v="6"/>
    <m/>
    <n v="6"/>
    <s v="Sand [cu yd]"/>
    <n v="45"/>
    <s v="Truck 115-2015 Western Star"/>
  </r>
  <r>
    <s v="Kevin"/>
    <d v="2017-01-04T00:00:00"/>
    <x v="2"/>
    <x v="2"/>
    <s v="Kevin Rte"/>
    <n v="6"/>
    <m/>
    <n v="6"/>
    <s v="Sand [cu yd]"/>
    <n v="45"/>
    <s v="Truck 115-2015 Western Star"/>
  </r>
  <r>
    <s v="Kevin"/>
    <d v="2017-01-05T00:00:00"/>
    <x v="2"/>
    <x v="2"/>
    <s v="Kevin Rte"/>
    <n v="8"/>
    <m/>
    <n v="8"/>
    <s v="Sand [cu yd]"/>
    <n v="54"/>
    <s v="Truck 115-2015 Western Star"/>
  </r>
  <r>
    <s v="Kevin"/>
    <d v="2017-01-06T00:00:00"/>
    <x v="2"/>
    <x v="2"/>
    <s v="Kevin Rte"/>
    <n v="6"/>
    <m/>
    <n v="6"/>
    <s v="Sand [cu yd]"/>
    <n v="45"/>
    <s v="Truck 115-2015 Western Star"/>
  </r>
  <r>
    <s v="Kevin"/>
    <d v="2017-01-11T00:00:00"/>
    <x v="2"/>
    <x v="2"/>
    <s v="Kevin Rte"/>
    <n v="10"/>
    <m/>
    <n v="10"/>
    <s v="Sand [cu yd]"/>
    <n v="64"/>
    <s v="Truck 115-2015 Western Star"/>
  </r>
  <r>
    <s v="Kevin"/>
    <d v="2017-01-12T00:00:00"/>
    <x v="2"/>
    <x v="2"/>
    <s v="Kevin Rte"/>
    <n v="7"/>
    <m/>
    <n v="7"/>
    <s v="Sand [cu yd]"/>
    <n v="45"/>
    <s v="Truck 115-2015 Western Star"/>
  </r>
  <r>
    <s v="Kevin"/>
    <d v="2017-01-13T00:00:00"/>
    <x v="2"/>
    <x v="2"/>
    <s v="Kevin Rte"/>
    <m/>
    <n v="2"/>
    <n v="2"/>
    <s v="Sand [cu yd]"/>
    <n v="9"/>
    <s v="Truck 115-2015 Western Star"/>
  </r>
  <r>
    <s v="Kevin"/>
    <d v="2017-01-19T00:00:00"/>
    <x v="2"/>
    <x v="2"/>
    <s v="Kevin Rte"/>
    <n v="6"/>
    <m/>
    <n v="6"/>
    <s v="Sand [cu yd]"/>
    <n v="45"/>
    <s v="Truck 115-2015 Western Star"/>
  </r>
  <r>
    <s v="Kevin"/>
    <d v="2017-01-20T00:00:00"/>
    <x v="2"/>
    <x v="2"/>
    <s v="Kevin Rte"/>
    <n v="2"/>
    <n v="4"/>
    <n v="6"/>
    <s v="Sand [cu yd]"/>
    <n v="45"/>
    <s v="Truck 115-2015 Western Star"/>
  </r>
  <r>
    <s v="Kevin"/>
    <d v="2017-01-25T00:00:00"/>
    <x v="2"/>
    <x v="2"/>
    <s v="Kevin Rte"/>
    <n v="5"/>
    <m/>
    <n v="5"/>
    <s v="Sand [cu yd]"/>
    <n v="54"/>
    <s v="Truck 314 - 2014 Freightliner"/>
  </r>
  <r>
    <s v="Kevin"/>
    <d v="2017-01-26T00:00:00"/>
    <x v="2"/>
    <x v="2"/>
    <s v="Kevin Rte"/>
    <n v="5"/>
    <n v="1"/>
    <n v="6"/>
    <s v="Sand [cu yd]"/>
    <n v="36"/>
    <s v="Truck 115-2015 Western Star"/>
  </r>
  <r>
    <s v="Kevin"/>
    <d v="2017-01-27T00:00:00"/>
    <x v="2"/>
    <x v="2"/>
    <s v="Kevin Rte"/>
    <m/>
    <n v="5.5"/>
    <n v="5.5"/>
    <s v="Sand [cu yd]"/>
    <n v="45"/>
    <s v="Truck 115-2015 Western Star"/>
  </r>
  <r>
    <s v="Kevin"/>
    <d v="2017-01-28T00:00:00"/>
    <x v="2"/>
    <x v="2"/>
    <s v="Kevin Rte"/>
    <m/>
    <n v="4.5"/>
    <n v="4.5"/>
    <s v="Sand [cu yd]"/>
    <n v="45"/>
    <s v="Truck 115-2015 Western Star"/>
  </r>
  <r>
    <s v="Kevin"/>
    <d v="2017-01-30T00:00:00"/>
    <x v="2"/>
    <x v="2"/>
    <s v="Kevin Rte"/>
    <n v="5"/>
    <m/>
    <n v="5"/>
    <s v="Sand [cu yd]"/>
    <n v="27"/>
    <s v="Truck 115-2015 Western Star"/>
  </r>
  <r>
    <s v="Kevin"/>
    <d v="2017-02-01T00:00:00"/>
    <x v="2"/>
    <x v="2"/>
    <s v="Kevin Rte"/>
    <n v="3"/>
    <m/>
    <n v="3"/>
    <s v="Sand [cu yd]"/>
    <n v="27"/>
    <s v="Truck 115-2015 Western Star"/>
  </r>
  <r>
    <s v="Kevin"/>
    <d v="2017-02-02T00:00:00"/>
    <x v="2"/>
    <x v="2"/>
    <s v="Kevin Rte"/>
    <n v="5.5"/>
    <m/>
    <n v="5.5"/>
    <s v="Sand [cu yd]"/>
    <n v="45"/>
    <s v="Truck 115-2015 Western Star"/>
  </r>
  <r>
    <s v="Kevin"/>
    <d v="2017-02-06T00:00:00"/>
    <x v="2"/>
    <x v="2"/>
    <s v="Kevin Rte"/>
    <n v="5"/>
    <m/>
    <n v="5"/>
    <s v="Sand [cu yd]"/>
    <n v="12"/>
    <s v="Truck 115-2015 Western Star"/>
  </r>
  <r>
    <s v="Kevin"/>
    <d v="2017-02-08T00:00:00"/>
    <x v="2"/>
    <x v="2"/>
    <s v="Kevin Rte"/>
    <n v="4"/>
    <m/>
    <n v="4"/>
    <s v="Sand [cu yd]"/>
    <n v="18"/>
    <s v="Truck 314 - 2014 Freightliner"/>
  </r>
  <r>
    <s v="Kevin"/>
    <d v="2017-02-10T00:00:00"/>
    <x v="2"/>
    <x v="2"/>
    <s v="Kevin Rte"/>
    <m/>
    <n v="4"/>
    <n v="4"/>
    <s v="Sand [cu yd]"/>
    <n v="27"/>
    <s v="Truck 314 - 2014 Freightliner"/>
  </r>
  <r>
    <s v="Kevin"/>
    <d v="2017-02-14T00:00:00"/>
    <x v="2"/>
    <x v="2"/>
    <s v="Kevin Rte"/>
    <n v="5"/>
    <m/>
    <n v="5"/>
    <s v="Sand [cu yd]"/>
    <n v="36"/>
    <s v="Truck 314 - 2014 Freightliner"/>
  </r>
  <r>
    <s v="Kevin"/>
    <d v="2017-02-16T00:00:00"/>
    <x v="2"/>
    <x v="2"/>
    <s v="Kevin Rte"/>
    <m/>
    <n v="6"/>
    <n v="6"/>
    <s v="Sand [cu yd]"/>
    <n v="45"/>
    <s v="Truck 314 - 2014 Freightliner"/>
  </r>
  <r>
    <s v="Kevin"/>
    <d v="2017-03-09T00:00:00"/>
    <x v="2"/>
    <x v="2"/>
    <s v="Kevin Rte"/>
    <n v="2"/>
    <m/>
    <n v="2"/>
    <s v="Sand [cu yd]"/>
    <n v="18"/>
    <s v="Truck 115-2015 Western Star"/>
  </r>
  <r>
    <s v="Kevin"/>
    <d v="2017-03-22T00:00:00"/>
    <x v="2"/>
    <x v="2"/>
    <s v="Kevin Rte"/>
    <n v="5"/>
    <m/>
    <n v="5"/>
    <s v="Sand [cu yd]"/>
    <n v="27"/>
    <s v="Truck 115-2015 Western Star"/>
  </r>
  <r>
    <s v="Kevin"/>
    <d v="2017-03-25T00:00:00"/>
    <x v="2"/>
    <x v="2"/>
    <s v="Kevin Rte"/>
    <m/>
    <n v="2"/>
    <n v="2"/>
    <s v="Sand [cu yd]"/>
    <n v="18"/>
    <s v="Truck 115-2015 Western Star"/>
  </r>
  <r>
    <s v="Kevin"/>
    <d v="2017-03-27T00:00:00"/>
    <x v="2"/>
    <x v="2"/>
    <s v="Kevin Rte"/>
    <n v="5"/>
    <m/>
    <n v="5"/>
    <s v="Sand [cu yd]"/>
    <n v="27"/>
    <s v="Truck 115-2015 Western Star"/>
  </r>
  <r>
    <s v="Kevin"/>
    <d v="2017-12-22T00:00:00"/>
    <x v="2"/>
    <x v="2"/>
    <s v="Kevin Rte"/>
    <n v="6.5"/>
    <m/>
    <n v="6.5"/>
    <s v="Sand [cu yd]"/>
    <n v="45"/>
    <s v="Truck 115-2015 Western Star"/>
  </r>
  <r>
    <s v="Kevin"/>
    <d v="2017-12-23T00:00:00"/>
    <x v="2"/>
    <x v="2"/>
    <s v="Kevin Rte"/>
    <n v="2.5"/>
    <n v="5.5"/>
    <n v="8"/>
    <s v="Sand [cu yd]"/>
    <n v="36"/>
    <s v="Truck 115-2015 Western Star"/>
  </r>
  <r>
    <s v="Kevin"/>
    <d v="2017-12-24T00:00:00"/>
    <x v="2"/>
    <x v="2"/>
    <s v="Kevin Rte"/>
    <m/>
    <n v="5"/>
    <n v="5"/>
    <s v="Sand [cu yd]"/>
    <n v="36"/>
    <s v="Truck 115-2015 Western Star"/>
  </r>
  <r>
    <s v="Kevin"/>
    <d v="2017-12-27T00:00:00"/>
    <x v="2"/>
    <x v="2"/>
    <s v="Kevin Rte"/>
    <n v="10"/>
    <m/>
    <n v="10"/>
    <s v="Sand [cu yd]"/>
    <n v="54"/>
    <s v="Truck 115-2015 Western Star"/>
  </r>
  <r>
    <s v="Kevin"/>
    <d v="2017-12-30T00:00:00"/>
    <x v="2"/>
    <x v="2"/>
    <s v="Kevin Rte"/>
    <n v="1"/>
    <n v="1.5"/>
    <n v="2.5"/>
    <s v="Sand [cu yd]"/>
    <n v="27"/>
    <s v="Truck 115-2015 Western Star"/>
  </r>
  <r>
    <s v="Kevin"/>
    <d v="2016-12-19T00:00:00"/>
    <x v="2"/>
    <x v="2"/>
    <s v="White River Ln"/>
    <n v="1"/>
    <m/>
    <n v="1"/>
    <s v="Sand [cu yd]"/>
    <n v="4"/>
    <s v="Truck 115-2015 Western Star"/>
  </r>
  <r>
    <s v="Art"/>
    <d v="2017-11-16T00:00:00"/>
    <x v="2"/>
    <x v="2"/>
    <s v="Kevin Rte"/>
    <n v="3"/>
    <n v="1.5"/>
    <n v="4.5"/>
    <s v="Sand [cu yd]"/>
    <n v="12"/>
    <s v="Truck 415-2015 Ford 550"/>
  </r>
  <r>
    <s v="Art"/>
    <d v="2017-11-17T00:00:00"/>
    <x v="2"/>
    <x v="2"/>
    <s v="Kevin Rte"/>
    <n v="2"/>
    <m/>
    <n v="2"/>
    <s v="Sand [cu yd]"/>
    <n v="5"/>
    <s v="Truck 415-2015 Ford 5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s v="TH-1"/>
    <n v="10.15"/>
    <x v="0"/>
    <n v="9033.5"/>
    <n v="18067"/>
  </r>
  <r>
    <x v="1"/>
    <s v="TH-3"/>
    <n v="1.77"/>
    <x v="0"/>
    <n v="1575.3"/>
    <n v="3150.6"/>
  </r>
  <r>
    <x v="2"/>
    <s v="TH-2"/>
    <n v="2.73"/>
    <x v="0"/>
    <n v="2429.6999999999998"/>
    <n v="4859.3999999999996"/>
  </r>
  <r>
    <x v="3"/>
    <s v="VT-12"/>
    <n v="1.383"/>
    <x v="1"/>
    <n v="0"/>
    <n v="0"/>
  </r>
  <r>
    <x v="4"/>
    <s v="TH-7"/>
    <n v="4.3099999999999996"/>
    <x v="2"/>
    <n v="3835.8999999999996"/>
    <n v="7671.7999999999993"/>
  </r>
  <r>
    <x v="5"/>
    <s v="TH-10"/>
    <n v="1.1200000000000001"/>
    <x v="2"/>
    <n v="996.80000000000007"/>
    <n v="1993.6000000000001"/>
  </r>
  <r>
    <x v="6"/>
    <s v="TH-13"/>
    <n v="1.49"/>
    <x v="2"/>
    <n v="1326.1"/>
    <n v="2652.2"/>
  </r>
  <r>
    <x v="7"/>
    <s v="TH-14"/>
    <n v="0.56000000000000005"/>
    <x v="2"/>
    <n v="498.40000000000003"/>
    <n v="996.80000000000007"/>
  </r>
  <r>
    <x v="8"/>
    <s v="TH-15"/>
    <n v="0.45"/>
    <x v="2"/>
    <n v="400.5"/>
    <n v="801"/>
  </r>
  <r>
    <x v="9"/>
    <s v="TH-21"/>
    <n v="0.24"/>
    <x v="2"/>
    <n v="213.6"/>
    <n v="427.2"/>
  </r>
  <r>
    <x v="10"/>
    <s v="TH-18"/>
    <n v="0.32"/>
    <x v="2"/>
    <n v="284.8"/>
    <n v="569.6"/>
  </r>
  <r>
    <x v="11"/>
    <s v="TH-23"/>
    <n v="0.57999999999999996"/>
    <x v="2"/>
    <n v="516.19999999999993"/>
    <n v="1032.3999999999999"/>
  </r>
  <r>
    <x v="12"/>
    <s v="TH-29"/>
    <n v="1.1599999999999999"/>
    <x v="2"/>
    <n v="1032.3999999999999"/>
    <n v="2064.7999999999997"/>
  </r>
  <r>
    <x v="13"/>
    <s v="TH-6"/>
    <n v="4.38"/>
    <x v="2"/>
    <n v="3898.2"/>
    <n v="7796.4"/>
  </r>
  <r>
    <x v="14"/>
    <s v="TH-28"/>
    <n v="0.98"/>
    <x v="2"/>
    <n v="872.19999999999993"/>
    <n v="1744.3999999999999"/>
  </r>
  <r>
    <x v="15"/>
    <s v="TH-52"/>
    <n v="0.32"/>
    <x v="2"/>
    <n v="284.8"/>
    <n v="569.6"/>
  </r>
  <r>
    <x v="16"/>
    <s v="TH-32"/>
    <n v="1.75"/>
    <x v="2"/>
    <n v="1557.5"/>
    <n v="3115"/>
  </r>
  <r>
    <x v="17"/>
    <s v="TH-31"/>
    <n v="0.51"/>
    <x v="2"/>
    <n v="453.90000000000003"/>
    <n v="907.80000000000007"/>
  </r>
  <r>
    <x v="18"/>
    <s v="TH-24"/>
    <n v="1.03"/>
    <x v="2"/>
    <n v="916.7"/>
    <n v="1833.4"/>
  </r>
  <r>
    <x v="19"/>
    <s v="TH-20"/>
    <n v="1.08"/>
    <x v="2"/>
    <n v="961.2"/>
    <n v="1922.4"/>
  </r>
  <r>
    <x v="20"/>
    <s v="TH-17"/>
    <n v="0.59"/>
    <x v="2"/>
    <n v="525.1"/>
    <n v="1050.2"/>
  </r>
  <r>
    <x v="21"/>
    <s v="TH-16"/>
    <n v="0.22"/>
    <x v="2"/>
    <n v="195.8"/>
    <n v="391.6"/>
  </r>
  <r>
    <x v="22"/>
    <s v="TH-55"/>
    <n v="0.15"/>
    <x v="2"/>
    <n v="133.5"/>
    <n v="267"/>
  </r>
  <r>
    <x v="23"/>
    <s v="TH-19"/>
    <n v="1.2"/>
    <x v="2"/>
    <n v="1068"/>
    <n v="2136"/>
  </r>
  <r>
    <x v="24"/>
    <s v="TH-56"/>
    <n v="1.3"/>
    <x v="3"/>
    <n v="1157"/>
    <n v="2314"/>
  </r>
  <r>
    <x v="25"/>
    <s v="TH-11/TH-35"/>
    <n v="2.7199999999999998"/>
    <x v="3"/>
    <n v="2420.7999999999997"/>
    <n v="4841.5999999999995"/>
  </r>
  <r>
    <x v="26"/>
    <s v="TH-22"/>
    <n v="1.82"/>
    <x v="3"/>
    <n v="1619.8"/>
    <n v="3239.6"/>
  </r>
  <r>
    <x v="27"/>
    <s v="TH-57"/>
    <n v="0.32"/>
    <x v="3"/>
    <n v="284.8"/>
    <n v="569.6"/>
  </r>
  <r>
    <x v="28"/>
    <s v="TH-11"/>
    <n v="0.75"/>
    <x v="3"/>
    <n v="667.5"/>
    <n v="1335"/>
  </r>
  <r>
    <x v="29"/>
    <s v="TH-37"/>
    <n v="3.19"/>
    <x v="3"/>
    <n v="2839.1"/>
    <n v="5678.2"/>
  </r>
  <r>
    <x v="30"/>
    <s v="TH-39"/>
    <n v="1.88"/>
    <x v="3"/>
    <n v="1673.1999999999998"/>
    <n v="3346.3999999999996"/>
  </r>
  <r>
    <x v="31"/>
    <s v="TH-33"/>
    <n v="2.41"/>
    <x v="3"/>
    <n v="2144.9"/>
    <n v="4289.8"/>
  </r>
  <r>
    <x v="32"/>
    <s v="TH-41"/>
    <n v="0.3"/>
    <x v="3"/>
    <n v="267"/>
    <n v="534"/>
  </r>
  <r>
    <x v="33"/>
    <s v="TH-5"/>
    <n v="2.71"/>
    <x v="3"/>
    <n v="2411.9"/>
    <n v="4823.8"/>
  </r>
  <r>
    <x v="34"/>
    <s v="TH-42"/>
    <n v="1.02"/>
    <x v="3"/>
    <n v="907.80000000000007"/>
    <n v="1815.6000000000001"/>
  </r>
  <r>
    <x v="35"/>
    <s v="TH-43"/>
    <n v="0.24"/>
    <x v="3"/>
    <n v="213.6"/>
    <n v="427.2"/>
  </r>
  <r>
    <x v="36"/>
    <s v="TH-43"/>
    <n v="1.1499999999999999"/>
    <x v="3"/>
    <n v="1023.4999999999999"/>
    <n v="2046.9999999999998"/>
  </r>
  <r>
    <x v="37"/>
    <s v="TH-46"/>
    <n v="0.37"/>
    <x v="3"/>
    <n v="329.3"/>
    <n v="658.6"/>
  </r>
  <r>
    <x v="38"/>
    <s v="TH-25"/>
    <n v="0.14000000000000001"/>
    <x v="3"/>
    <n v="124.60000000000001"/>
    <n v="249.20000000000002"/>
  </r>
  <r>
    <x v="39"/>
    <s v="TH-24"/>
    <n v="0.5"/>
    <x v="3"/>
    <n v="445"/>
    <n v="890"/>
  </r>
  <r>
    <x v="40"/>
    <s v="TH-34"/>
    <n v="0.15"/>
    <x v="3"/>
    <n v="133.5"/>
    <n v="267"/>
  </r>
  <r>
    <x v="41"/>
    <s v="TH-38"/>
    <n v="0.53"/>
    <x v="3"/>
    <n v="471.70000000000005"/>
    <n v="943.40000000000009"/>
  </r>
  <r>
    <x v="42"/>
    <s v="TH-44"/>
    <n v="0.62"/>
    <x v="3"/>
    <n v="551.79999999999995"/>
    <n v="1103.5999999999999"/>
  </r>
  <r>
    <x v="43"/>
    <s v="TH-45"/>
    <n v="0.16"/>
    <x v="3"/>
    <n v="142.4"/>
    <n v="284.8"/>
  </r>
  <r>
    <x v="36"/>
    <s v="TH-50"/>
    <n v="0.62"/>
    <x v="3"/>
    <n v="551.79999999999995"/>
    <n v="1103.5999999999999"/>
  </r>
  <r>
    <x v="44"/>
    <s v="TH-51"/>
    <n v="0.5"/>
    <x v="3"/>
    <n v="445"/>
    <n v="890"/>
  </r>
  <r>
    <x v="45"/>
    <s v="TH-60"/>
    <n v="0.06"/>
    <x v="0"/>
    <n v="53.4"/>
    <n v="106.8"/>
  </r>
  <r>
    <x v="46"/>
    <s v="TH-26"/>
    <n v="0.2"/>
    <x v="0"/>
    <n v="178"/>
    <n v="3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60" firstHeaderRow="1" firstDataRow="2" firstDataCol="1"/>
  <pivotFields count="6">
    <pivotField axis="axisRow" subtotalTop="0" showAll="0">
      <items count="48">
        <item x="9"/>
        <item x="4"/>
        <item x="5"/>
        <item x="12"/>
        <item x="6"/>
        <item x="7"/>
        <item x="22"/>
        <item x="14"/>
        <item x="8"/>
        <item x="17"/>
        <item x="23"/>
        <item x="18"/>
        <item x="1"/>
        <item x="16"/>
        <item x="20"/>
        <item x="13"/>
        <item x="0"/>
        <item x="2"/>
        <item x="11"/>
        <item x="19"/>
        <item x="15"/>
        <item x="21"/>
        <item x="3"/>
        <item x="10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ubtotalTop="0" showAll="0"/>
    <pivotField dataField="1" numFmtId="165" subtotalTop="0" showAll="0"/>
    <pivotField axis="axisRow" subtotalTop="0" showAll="0">
      <items count="5">
        <item x="1"/>
        <item x="0"/>
        <item x="2"/>
        <item x="3"/>
        <item t="default"/>
      </items>
    </pivotField>
    <pivotField numFmtId="164" subtotalTop="0" showAll="0"/>
    <pivotField dataField="1" numFmtId="164" subtotalTop="0" showAll="0"/>
  </pivotFields>
  <rowFields count="2">
    <field x="3"/>
    <field x="0"/>
  </rowFields>
  <rowItems count="56">
    <i>
      <x/>
    </i>
    <i r="1">
      <x v="22"/>
    </i>
    <i t="default">
      <x/>
    </i>
    <i>
      <x v="1"/>
    </i>
    <i r="1">
      <x v="12"/>
    </i>
    <i r="1">
      <x v="16"/>
    </i>
    <i r="1">
      <x v="17"/>
    </i>
    <i r="1">
      <x v="45"/>
    </i>
    <i r="1">
      <x v="46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1"/>
    </i>
    <i r="1">
      <x v="23"/>
    </i>
    <i t="default">
      <x v="2"/>
    </i>
    <i>
      <x v="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oad Length" fld="2" baseField="0" baseItem="0"/>
    <dataField name="Sum of Extended Cost" fld="5" baseField="0" baseItem="0" numFmtId="164"/>
  </dataFields>
  <formats count="13">
    <format dxfId="12">
      <pivotArea outline="0" collapsedLevelsAreSubtotals="1" fieldPosition="0"/>
    </format>
    <format dxfId="11">
      <pivotArea collapsedLevelsAreSubtotals="1" fieldPosition="0">
        <references count="2">
          <reference field="4294967294" count="1" selected="0">
            <x v="0"/>
          </reference>
          <reference field="3" count="1">
            <x v="0"/>
          </reference>
        </references>
      </pivotArea>
    </format>
    <format dxfId="10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3" count="1" selected="0">
            <x v="0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0"/>
          </reference>
          <reference field="3" count="1" defaultSubtotal="1">
            <x v="0"/>
          </reference>
        </references>
      </pivotArea>
    </format>
    <format dxfId="8">
      <pivotArea field="3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">
      <pivotArea collapsedLevelsAreSubtotals="1" fieldPosition="0">
        <references count="3">
          <reference field="4294967294" count="1" selected="0">
            <x v="0"/>
          </reference>
          <reference field="0" count="3">
            <x v="12"/>
            <x v="16"/>
            <x v="17"/>
          </reference>
          <reference field="3" count="1" selected="0">
            <x v="1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3" count="1" defaultSubtotal="1">
            <x v="1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3" count="1">
            <x v="2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0"/>
          </reference>
          <reference field="0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8"/>
            <x v="19"/>
            <x v="20"/>
            <x v="21"/>
            <x v="23"/>
          </reference>
          <reference field="3" count="1" selected="0">
            <x v="2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3" count="1" defaultSubtotal="1">
            <x v="2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3" count="1">
            <x v="3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0"/>
          </reference>
          <reference field="0" count="18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  <reference field="3" count="1" selected="0">
            <x v="3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0"/>
          </reference>
          <reference field="3" count="1" defaultSubtotal="1">
            <x v="3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18" firstHeaderRow="1" firstDataRow="2" firstDataCol="1"/>
  <pivotFields count="11">
    <pivotField subtotalTop="0" showAll="0"/>
    <pivotField numFmtId="166" subtotalTop="0" showAll="0"/>
    <pivotField axis="axisRow" subtotalTop="0" showAll="0">
      <items count="4">
        <item x="0"/>
        <item x="1"/>
        <item x="2"/>
        <item t="default"/>
      </items>
    </pivotField>
    <pivotField axis="axisRow" subtotalTop="0" showAll="0">
      <items count="4">
        <item x="0"/>
        <item x="1"/>
        <item x="2"/>
        <item t="default"/>
      </items>
    </pivotField>
    <pivotField subtotalTop="0" showAll="0"/>
    <pivotField dataField="1" subtotalTop="0" showAll="0"/>
    <pivotField dataField="1" subtotalTop="0" showAll="0"/>
    <pivotField numFmtId="2" subtotalTop="0" showAll="0"/>
    <pivotField subtotalTop="0" showAll="0"/>
    <pivotField subtotalTop="0" showAll="0"/>
    <pivotField subtotalTop="0" showAll="0"/>
  </pivotFields>
  <rowFields count="2">
    <field x="2"/>
    <field x="3"/>
  </rowFields>
  <rowItems count="14">
    <i>
      <x/>
    </i>
    <i r="1">
      <x/>
    </i>
    <i r="1">
      <x v="1"/>
    </i>
    <i r="1">
      <x v="2"/>
    </i>
    <i t="default">
      <x/>
    </i>
    <i>
      <x v="1"/>
    </i>
    <i r="1">
      <x/>
    </i>
    <i r="1">
      <x v="2"/>
    </i>
    <i t="default">
      <x v="1"/>
    </i>
    <i>
      <x v="2"/>
    </i>
    <i r="1">
      <x/>
    </i>
    <i r="1">
      <x v="2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g Hrs" fld="5" baseField="0" baseItem="0"/>
    <dataField name="Sum of OT Hrs" fld="6" baseField="0" baseItem="0"/>
  </dataField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9"/>
  <sheetViews>
    <sheetView tabSelected="1" workbookViewId="0">
      <selection activeCell="A2" sqref="A2"/>
    </sheetView>
  </sheetViews>
  <sheetFormatPr baseColWidth="10" defaultRowHeight="15" x14ac:dyDescent="0"/>
  <cols>
    <col min="1" max="1" width="41.5" bestFit="1" customWidth="1"/>
    <col min="2" max="2" width="13.6640625" bestFit="1" customWidth="1"/>
    <col min="3" max="3" width="18" style="2" bestFit="1" customWidth="1"/>
    <col min="4" max="4" width="23.5" bestFit="1" customWidth="1"/>
    <col min="5" max="5" width="24.33203125" bestFit="1" customWidth="1"/>
    <col min="6" max="6" width="18" style="2" customWidth="1"/>
    <col min="7" max="7" width="27.83203125" bestFit="1" customWidth="1"/>
    <col min="8" max="8" width="22.6640625" bestFit="1" customWidth="1"/>
  </cols>
  <sheetData>
    <row r="1" spans="1:8">
      <c r="A1" s="28" t="s">
        <v>185</v>
      </c>
      <c r="B1" s="26" t="s">
        <v>163</v>
      </c>
      <c r="C1" s="53" t="s">
        <v>129</v>
      </c>
      <c r="D1" s="27" t="s">
        <v>171</v>
      </c>
      <c r="E1" s="26" t="s">
        <v>167</v>
      </c>
      <c r="F1" s="26" t="s">
        <v>173</v>
      </c>
      <c r="G1" s="27" t="s">
        <v>179</v>
      </c>
      <c r="H1" s="53" t="s">
        <v>178</v>
      </c>
    </row>
    <row r="2" spans="1:8">
      <c r="A2" s="19" t="s">
        <v>160</v>
      </c>
      <c r="B2" s="13">
        <v>14.91</v>
      </c>
      <c r="C2" s="52">
        <f>B2*(890*2)</f>
        <v>26539.8</v>
      </c>
      <c r="D2" s="4">
        <f>$B$15*(B2/SUM($B$2:$B$4))</f>
        <v>15218.328164609055</v>
      </c>
      <c r="E2" s="4">
        <f>('Total Direct &amp; Indirect Hours'!F2*'Loaded Labor Rates (FEMA)'!B2)+('Total Direct &amp; Indirect Hours'!G2*'Loaded Labor Rates (FEMA)'!C2)</f>
        <v>17125.514999999999</v>
      </c>
      <c r="F2" s="4">
        <f>$B$17+$B$20+$B$22+$B$23</f>
        <v>22897.820198412694</v>
      </c>
      <c r="G2" s="30">
        <f>D2+F2</f>
        <v>38116.148363021748</v>
      </c>
      <c r="H2" s="52">
        <f>E2+F2</f>
        <v>40023.335198412693</v>
      </c>
    </row>
    <row r="3" spans="1:8">
      <c r="A3" s="19" t="s">
        <v>161</v>
      </c>
      <c r="B3" s="13">
        <v>22.44</v>
      </c>
      <c r="C3" s="52">
        <f>B3*(890*2)</f>
        <v>39943.200000000004</v>
      </c>
      <c r="D3" s="4">
        <f>$B$15*(B3/SUM($B$2:$B$4))</f>
        <v>22904.04319341564</v>
      </c>
      <c r="E3" s="4">
        <f>('Total Direct &amp; Indirect Hours'!F3*'Loaded Labor Rates (FEMA)'!B3)+('Total Direct &amp; Indirect Hours'!G3*'Loaded Labor Rates (FEMA)'!C3)</f>
        <v>15987.52</v>
      </c>
      <c r="F3" s="4">
        <f>$B$17+$B$20+$B$22+$B$23</f>
        <v>22897.820198412694</v>
      </c>
      <c r="G3" s="30">
        <f>D3+F3</f>
        <v>45801.86339182833</v>
      </c>
      <c r="H3" s="52">
        <f>E3+F3</f>
        <v>38885.340198412698</v>
      </c>
    </row>
    <row r="4" spans="1:8">
      <c r="A4" s="19" t="s">
        <v>162</v>
      </c>
      <c r="B4" s="13">
        <v>23.4</v>
      </c>
      <c r="C4" s="52">
        <f>B4*(890*2)</f>
        <v>41652</v>
      </c>
      <c r="D4" s="4">
        <f>$B$15*(B4/SUM($B$2:$B$4))</f>
        <v>23883.895308641975</v>
      </c>
      <c r="E4" s="4">
        <f>('Total Direct &amp; Indirect Hours'!F4*'Loaded Labor Rates (FEMA)'!B4)+('Total Direct &amp; Indirect Hours'!G4*'Loaded Labor Rates (FEMA)'!C4)</f>
        <v>14404.8375</v>
      </c>
      <c r="F4" s="4">
        <f>$B$17+$B$20+$B$22+$B$23</f>
        <v>22897.820198412694</v>
      </c>
      <c r="G4" s="30">
        <f>D4+F4</f>
        <v>46781.715507054672</v>
      </c>
      <c r="H4" s="52">
        <f>E4+F4</f>
        <v>37302.657698412695</v>
      </c>
    </row>
    <row r="5" spans="1:8">
      <c r="A5" s="19" t="s">
        <v>130</v>
      </c>
      <c r="B5" s="13">
        <f>61.07/3</f>
        <v>20.356666666666666</v>
      </c>
      <c r="C5" s="52">
        <f>B5*(890*2)</f>
        <v>36234.866666666661</v>
      </c>
      <c r="D5" s="4">
        <f>(B15/3)</f>
        <v>20668.755555555555</v>
      </c>
      <c r="E5" s="4">
        <f>AVERAGE(E2:E4)</f>
        <v>15839.290833333334</v>
      </c>
      <c r="F5" s="4">
        <f>$B$17+$B$20+$B$22+$B$23</f>
        <v>22897.820198412694</v>
      </c>
      <c r="G5" s="30">
        <f>D5+F5</f>
        <v>43566.575753968253</v>
      </c>
      <c r="H5" s="52">
        <f>E5+F5</f>
        <v>38737.111031746026</v>
      </c>
    </row>
    <row r="6" spans="1:8">
      <c r="A6" s="19" t="s">
        <v>128</v>
      </c>
      <c r="B6" s="13">
        <f>61.07/3</f>
        <v>20.356666666666666</v>
      </c>
      <c r="C6" s="52">
        <f>C5/33</f>
        <v>1098.0262626262625</v>
      </c>
      <c r="D6" s="4">
        <f>(B15/3)/40</f>
        <v>516.71888888888884</v>
      </c>
      <c r="E6" s="4">
        <f>E5/40</f>
        <v>395.98227083333336</v>
      </c>
      <c r="F6" s="4">
        <f>F5/40</f>
        <v>572.44550496031729</v>
      </c>
      <c r="G6" s="30">
        <f>D6+F6</f>
        <v>1089.1643938492061</v>
      </c>
      <c r="H6" s="52">
        <f>E6+F6</f>
        <v>968.42777579365065</v>
      </c>
    </row>
    <row r="7" spans="1:8">
      <c r="D7" s="4" t="s">
        <v>182</v>
      </c>
      <c r="E7" s="4" t="s">
        <v>183</v>
      </c>
      <c r="F7" s="2" t="s">
        <v>184</v>
      </c>
    </row>
    <row r="9" spans="1:8">
      <c r="B9" s="14" t="s">
        <v>155</v>
      </c>
      <c r="C9" s="52">
        <f>SUM(C2:C4)</f>
        <v>108135</v>
      </c>
      <c r="G9" s="30">
        <f>SUM(G2:G4)</f>
        <v>130699.72726190474</v>
      </c>
      <c r="H9" s="52">
        <f>SUM(H2:H4)</f>
        <v>116211.33309523808</v>
      </c>
    </row>
    <row r="11" spans="1:8">
      <c r="A11" s="31"/>
      <c r="B11" s="32"/>
      <c r="C11" s="33"/>
      <c r="D11" s="32"/>
      <c r="E11" s="34"/>
      <c r="F11" s="33"/>
      <c r="G11" s="35"/>
    </row>
    <row r="12" spans="1:8">
      <c r="A12" s="36" t="s">
        <v>181</v>
      </c>
      <c r="B12" s="37"/>
      <c r="C12" s="38"/>
      <c r="D12" s="37"/>
      <c r="E12" s="39"/>
      <c r="F12" s="38"/>
      <c r="G12" s="40"/>
    </row>
    <row r="13" spans="1:8">
      <c r="A13" s="41" t="s">
        <v>172</v>
      </c>
      <c r="B13" s="37"/>
      <c r="C13" s="38"/>
      <c r="D13" s="37"/>
      <c r="E13" s="39"/>
      <c r="F13" s="38"/>
      <c r="G13" s="40"/>
    </row>
    <row r="14" spans="1:8">
      <c r="A14" s="42" t="s">
        <v>151</v>
      </c>
      <c r="B14" s="43">
        <f>'2019 Budget Data'!D14</f>
        <v>0</v>
      </c>
      <c r="C14" s="38"/>
      <c r="D14" s="37"/>
      <c r="E14" s="37"/>
      <c r="F14" s="38"/>
      <c r="G14" s="40"/>
    </row>
    <row r="15" spans="1:8">
      <c r="A15" s="44" t="s">
        <v>150</v>
      </c>
      <c r="B15" s="45">
        <f>'2019 Budget Data'!C14*53.6%</f>
        <v>62006.26666666667</v>
      </c>
      <c r="C15" s="46" t="s">
        <v>180</v>
      </c>
      <c r="D15" s="37"/>
      <c r="E15" s="37"/>
      <c r="F15" s="38"/>
      <c r="G15" s="40"/>
    </row>
    <row r="16" spans="1:8">
      <c r="A16" s="41" t="s">
        <v>173</v>
      </c>
      <c r="B16" s="37"/>
      <c r="C16" s="38"/>
      <c r="D16" s="37"/>
      <c r="E16" s="37"/>
      <c r="F16" s="38"/>
      <c r="G16" s="40"/>
    </row>
    <row r="17" spans="1:7">
      <c r="A17" s="44" t="s">
        <v>134</v>
      </c>
      <c r="B17" s="45">
        <f>(183000/7)*'2019 Budget Data'!B14</f>
        <v>11982.142857142855</v>
      </c>
      <c r="C17" s="38"/>
      <c r="D17" s="37"/>
      <c r="E17" s="37"/>
      <c r="F17" s="38"/>
      <c r="G17" s="40"/>
    </row>
    <row r="18" spans="1:7">
      <c r="A18" s="42" t="s">
        <v>135</v>
      </c>
      <c r="B18" s="43">
        <f>((145775+188021+184500)/7)*'2019 Budget Data'!B14</f>
        <v>33936.047619047618</v>
      </c>
      <c r="C18" s="38"/>
      <c r="D18" s="37"/>
      <c r="E18" s="37"/>
      <c r="F18" s="38"/>
      <c r="G18" s="40"/>
    </row>
    <row r="19" spans="1:7">
      <c r="A19" s="42" t="s">
        <v>168</v>
      </c>
      <c r="B19" s="43">
        <f>(13690.76+5410.28+2396.68)*'2019 Budget Data'!B14</f>
        <v>9853.121666666666</v>
      </c>
      <c r="C19" s="38"/>
      <c r="D19" s="37"/>
      <c r="E19" s="37"/>
      <c r="F19" s="38"/>
      <c r="G19" s="40"/>
    </row>
    <row r="20" spans="1:7">
      <c r="A20" s="44" t="s">
        <v>136</v>
      </c>
      <c r="B20" s="45">
        <f>B19/3</f>
        <v>3284.3738888888888</v>
      </c>
      <c r="C20" s="38"/>
      <c r="D20" s="37"/>
      <c r="E20" s="37"/>
      <c r="F20" s="38"/>
      <c r="G20" s="40"/>
    </row>
    <row r="21" spans="1:7">
      <c r="A21" s="42" t="s">
        <v>131</v>
      </c>
      <c r="B21" s="37"/>
      <c r="C21" s="38"/>
      <c r="D21" s="37"/>
      <c r="E21" s="37"/>
      <c r="F21" s="38"/>
      <c r="G21" s="40"/>
    </row>
    <row r="22" spans="1:7">
      <c r="A22" s="44" t="s">
        <v>169</v>
      </c>
      <c r="B22" s="45">
        <f>(32093.59/3.5)*'2019 Budget Data'!B14</f>
        <v>4202.7320238095235</v>
      </c>
      <c r="C22" s="38"/>
      <c r="D22" s="37"/>
      <c r="E22" s="37"/>
      <c r="F22" s="38"/>
      <c r="G22" s="40"/>
    </row>
    <row r="23" spans="1:7">
      <c r="A23" s="44" t="s">
        <v>170</v>
      </c>
      <c r="B23" s="45">
        <f>12000/3.5</f>
        <v>3428.5714285714284</v>
      </c>
      <c r="C23" s="38"/>
      <c r="D23" s="37"/>
      <c r="E23" s="37"/>
      <c r="F23" s="38"/>
      <c r="G23" s="40"/>
    </row>
    <row r="24" spans="1:7">
      <c r="A24" s="42"/>
      <c r="B24" s="37"/>
      <c r="C24" s="38"/>
      <c r="D24" s="37"/>
      <c r="E24" s="37"/>
      <c r="F24" s="38"/>
      <c r="G24" s="40"/>
    </row>
    <row r="25" spans="1:7">
      <c r="A25" s="47" t="s">
        <v>139</v>
      </c>
      <c r="B25" s="43">
        <f>B15+(($B$18+$B$19+$B$22+$B$23)*'2019 Budget Data'!$B$14)</f>
        <v>85573.983338293649</v>
      </c>
      <c r="C25" s="38"/>
      <c r="D25" s="37"/>
      <c r="E25" s="37"/>
      <c r="F25" s="38"/>
      <c r="G25" s="40"/>
    </row>
    <row r="26" spans="1:7">
      <c r="A26" s="42"/>
      <c r="B26" s="37"/>
      <c r="C26" s="38"/>
      <c r="D26" s="37"/>
      <c r="E26" s="37"/>
      <c r="F26" s="38"/>
      <c r="G26" s="40"/>
    </row>
    <row r="27" spans="1:7">
      <c r="A27" s="36" t="s">
        <v>156</v>
      </c>
      <c r="B27" s="37"/>
      <c r="C27" s="38"/>
      <c r="D27" s="37"/>
      <c r="E27" s="37"/>
      <c r="F27" s="38"/>
      <c r="G27" s="40"/>
    </row>
    <row r="28" spans="1:7">
      <c r="A28" s="42" t="s">
        <v>132</v>
      </c>
      <c r="B28" s="37"/>
      <c r="C28" s="38"/>
      <c r="D28" s="37"/>
      <c r="E28" s="37"/>
      <c r="F28" s="38"/>
      <c r="G28" s="40"/>
    </row>
    <row r="29" spans="1:7">
      <c r="A29" s="48" t="s">
        <v>133</v>
      </c>
      <c r="B29" s="49"/>
      <c r="C29" s="50"/>
      <c r="D29" s="49"/>
      <c r="E29" s="49"/>
      <c r="F29" s="50"/>
      <c r="G29" s="51"/>
    </row>
  </sheetData>
  <sheetProtection password="E5F4" sheet="1" objects="1" scenarios="1"/>
  <phoneticPr fontId="13" type="noConversion"/>
  <pageMargins left="0.75" right="0.75" top="1" bottom="1" header="0.5" footer="0.5"/>
  <pageSetup scale="60" orientation="landscape" horizontalDpi="4294967292" verticalDpi="4294967292"/>
  <headerFooter>
    <oddHeader>&amp;C&amp;"Calibri,Bold"&amp;14&amp;K000000Financial Summary Comparing Estimate for Contracting to Internal Costs&amp;R&amp;"Calibri,Regular"&amp;K000000&amp;D</oddHeader>
    <oddFooter>&amp;C&amp;"Calibri,Regular"&amp;K000000&amp;P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>
      <selection activeCell="P36" sqref="P36"/>
    </sheetView>
  </sheetViews>
  <sheetFormatPr baseColWidth="10" defaultRowHeight="15" x14ac:dyDescent="0"/>
  <cols>
    <col min="1" max="1" width="7" bestFit="1" customWidth="1"/>
    <col min="2" max="2" width="10.83203125" style="2"/>
    <col min="3" max="3" width="11" bestFit="1" customWidth="1"/>
    <col min="5" max="5" width="14.5" bestFit="1" customWidth="1"/>
    <col min="6" max="8" width="10.83203125" style="2"/>
    <col min="9" max="9" width="25" bestFit="1" customWidth="1"/>
  </cols>
  <sheetData>
    <row r="1" spans="1:9">
      <c r="A1" s="27" t="s">
        <v>142</v>
      </c>
      <c r="B1" s="26" t="s">
        <v>143</v>
      </c>
      <c r="C1" s="27" t="s">
        <v>159</v>
      </c>
      <c r="D1" s="27" t="s">
        <v>144</v>
      </c>
      <c r="E1" s="27" t="s">
        <v>145</v>
      </c>
      <c r="F1" s="26" t="s">
        <v>146</v>
      </c>
      <c r="G1" s="26" t="s">
        <v>147</v>
      </c>
      <c r="H1" s="26" t="s">
        <v>115</v>
      </c>
      <c r="I1" s="27" t="s">
        <v>148</v>
      </c>
    </row>
    <row r="2" spans="1:9">
      <c r="A2" s="23" t="s">
        <v>94</v>
      </c>
      <c r="B2" s="61">
        <v>42773</v>
      </c>
      <c r="C2" s="23" t="s">
        <v>160</v>
      </c>
      <c r="D2" s="23" t="s">
        <v>99</v>
      </c>
      <c r="E2" s="23" t="s">
        <v>104</v>
      </c>
      <c r="F2" s="64">
        <v>5</v>
      </c>
      <c r="G2" s="64"/>
      <c r="H2" s="64">
        <v>5</v>
      </c>
      <c r="I2" s="23" t="s">
        <v>101</v>
      </c>
    </row>
    <row r="3" spans="1:9">
      <c r="A3" s="23" t="s">
        <v>94</v>
      </c>
      <c r="B3" s="61">
        <v>42739</v>
      </c>
      <c r="C3" s="23" t="s">
        <v>160</v>
      </c>
      <c r="D3" s="23" t="s">
        <v>99</v>
      </c>
      <c r="E3" s="23" t="s">
        <v>100</v>
      </c>
      <c r="F3" s="64">
        <v>3</v>
      </c>
      <c r="G3" s="64"/>
      <c r="H3" s="64">
        <v>3</v>
      </c>
      <c r="I3" s="23" t="s">
        <v>101</v>
      </c>
    </row>
    <row r="4" spans="1:9">
      <c r="A4" s="23" t="s">
        <v>94</v>
      </c>
      <c r="B4" s="61">
        <v>42746</v>
      </c>
      <c r="C4" s="23" t="s">
        <v>160</v>
      </c>
      <c r="D4" s="23" t="s">
        <v>99</v>
      </c>
      <c r="E4" s="23" t="s">
        <v>100</v>
      </c>
      <c r="F4" s="64">
        <v>4</v>
      </c>
      <c r="G4" s="64"/>
      <c r="H4" s="64">
        <v>4</v>
      </c>
      <c r="I4" s="23" t="s">
        <v>101</v>
      </c>
    </row>
    <row r="5" spans="1:9">
      <c r="A5" s="23" t="s">
        <v>94</v>
      </c>
      <c r="B5" s="61">
        <v>42753</v>
      </c>
      <c r="C5" s="23" t="s">
        <v>160</v>
      </c>
      <c r="D5" s="23" t="s">
        <v>99</v>
      </c>
      <c r="E5" s="23" t="s">
        <v>100</v>
      </c>
      <c r="F5" s="64">
        <v>9</v>
      </c>
      <c r="G5" s="64"/>
      <c r="H5" s="64">
        <v>9</v>
      </c>
      <c r="I5" s="23" t="s">
        <v>101</v>
      </c>
    </row>
    <row r="6" spans="1:9">
      <c r="A6" s="23" t="s">
        <v>94</v>
      </c>
      <c r="B6" s="61">
        <v>42763</v>
      </c>
      <c r="C6" s="23" t="s">
        <v>160</v>
      </c>
      <c r="D6" s="23" t="s">
        <v>99</v>
      </c>
      <c r="E6" s="23" t="s">
        <v>100</v>
      </c>
      <c r="F6" s="64"/>
      <c r="G6" s="64">
        <v>3</v>
      </c>
      <c r="H6" s="64">
        <v>3</v>
      </c>
      <c r="I6" s="23" t="s">
        <v>101</v>
      </c>
    </row>
    <row r="7" spans="1:9">
      <c r="A7" s="23" t="s">
        <v>94</v>
      </c>
      <c r="B7" s="61">
        <v>42767</v>
      </c>
      <c r="C7" s="23" t="s">
        <v>160</v>
      </c>
      <c r="D7" s="23" t="s">
        <v>99</v>
      </c>
      <c r="E7" s="23" t="s">
        <v>100</v>
      </c>
      <c r="F7" s="64">
        <v>4</v>
      </c>
      <c r="G7" s="64"/>
      <c r="H7" s="64">
        <v>4</v>
      </c>
      <c r="I7" s="23" t="s">
        <v>101</v>
      </c>
    </row>
    <row r="8" spans="1:9">
      <c r="A8" s="23" t="s">
        <v>94</v>
      </c>
      <c r="B8" s="61">
        <v>42774</v>
      </c>
      <c r="C8" s="23" t="s">
        <v>160</v>
      </c>
      <c r="D8" s="23" t="s">
        <v>99</v>
      </c>
      <c r="E8" s="23" t="s">
        <v>100</v>
      </c>
      <c r="F8" s="64">
        <v>3</v>
      </c>
      <c r="G8" s="64"/>
      <c r="H8" s="64">
        <v>3</v>
      </c>
      <c r="I8" s="23" t="s">
        <v>101</v>
      </c>
    </row>
    <row r="9" spans="1:9">
      <c r="A9" s="23" t="s">
        <v>94</v>
      </c>
      <c r="B9" s="61">
        <v>42808</v>
      </c>
      <c r="C9" s="23" t="s">
        <v>160</v>
      </c>
      <c r="D9" s="23" t="s">
        <v>99</v>
      </c>
      <c r="E9" s="23" t="s">
        <v>100</v>
      </c>
      <c r="F9" s="64">
        <v>12.5</v>
      </c>
      <c r="G9" s="64"/>
      <c r="H9" s="64">
        <v>12.5</v>
      </c>
      <c r="I9" s="23" t="s">
        <v>101</v>
      </c>
    </row>
    <row r="10" spans="1:9">
      <c r="A10" s="23" t="s">
        <v>94</v>
      </c>
      <c r="B10" s="61">
        <v>42809</v>
      </c>
      <c r="C10" s="23" t="s">
        <v>160</v>
      </c>
      <c r="D10" s="23" t="s">
        <v>99</v>
      </c>
      <c r="E10" s="23" t="s">
        <v>100</v>
      </c>
      <c r="F10" s="64">
        <v>9</v>
      </c>
      <c r="G10" s="64"/>
      <c r="H10" s="64">
        <v>9</v>
      </c>
      <c r="I10" s="23" t="s">
        <v>101</v>
      </c>
    </row>
    <row r="11" spans="1:9">
      <c r="A11" s="23" t="s">
        <v>94</v>
      </c>
      <c r="B11" s="61">
        <v>42810</v>
      </c>
      <c r="C11" s="23" t="s">
        <v>160</v>
      </c>
      <c r="D11" s="23" t="s">
        <v>99</v>
      </c>
      <c r="E11" s="23" t="s">
        <v>100</v>
      </c>
      <c r="F11" s="64">
        <v>5</v>
      </c>
      <c r="G11" s="64"/>
      <c r="H11" s="64">
        <v>5</v>
      </c>
      <c r="I11" s="23" t="s">
        <v>101</v>
      </c>
    </row>
    <row r="12" spans="1:9">
      <c r="A12" s="23" t="s">
        <v>94</v>
      </c>
      <c r="B12" s="61">
        <v>42818</v>
      </c>
      <c r="C12" s="23" t="s">
        <v>160</v>
      </c>
      <c r="D12" s="23" t="s">
        <v>99</v>
      </c>
      <c r="E12" s="23" t="s">
        <v>100</v>
      </c>
      <c r="F12" s="64">
        <v>4</v>
      </c>
      <c r="G12" s="64"/>
      <c r="H12" s="64">
        <v>4</v>
      </c>
      <c r="I12" s="23" t="s">
        <v>101</v>
      </c>
    </row>
    <row r="13" spans="1:9">
      <c r="A13" s="23" t="s">
        <v>94</v>
      </c>
      <c r="B13" s="61">
        <v>42819</v>
      </c>
      <c r="C13" s="23" t="s">
        <v>160</v>
      </c>
      <c r="D13" s="23" t="s">
        <v>99</v>
      </c>
      <c r="E13" s="23" t="s">
        <v>100</v>
      </c>
      <c r="F13" s="64"/>
      <c r="G13" s="64">
        <v>6</v>
      </c>
      <c r="H13" s="64">
        <v>6</v>
      </c>
      <c r="I13" s="23" t="s">
        <v>101</v>
      </c>
    </row>
    <row r="14" spans="1:9">
      <c r="A14" s="23" t="s">
        <v>94</v>
      </c>
      <c r="B14" s="61">
        <v>42821</v>
      </c>
      <c r="C14" s="23" t="s">
        <v>160</v>
      </c>
      <c r="D14" s="23" t="s">
        <v>99</v>
      </c>
      <c r="E14" s="23" t="s">
        <v>100</v>
      </c>
      <c r="F14" s="64">
        <v>3</v>
      </c>
      <c r="G14" s="64"/>
      <c r="H14" s="64">
        <v>3</v>
      </c>
      <c r="I14" s="23" t="s">
        <v>105</v>
      </c>
    </row>
    <row r="15" spans="1:9">
      <c r="A15" s="23" t="s">
        <v>94</v>
      </c>
      <c r="B15" s="61">
        <v>42821</v>
      </c>
      <c r="C15" s="23" t="s">
        <v>160</v>
      </c>
      <c r="D15" s="23" t="s">
        <v>99</v>
      </c>
      <c r="E15" s="23" t="s">
        <v>100</v>
      </c>
      <c r="F15" s="64">
        <v>3</v>
      </c>
      <c r="G15" s="64">
        <v>10</v>
      </c>
      <c r="H15" s="64">
        <v>13</v>
      </c>
      <c r="I15" s="23" t="s">
        <v>105</v>
      </c>
    </row>
    <row r="16" spans="1:9">
      <c r="A16" s="23" t="s">
        <v>94</v>
      </c>
      <c r="B16" s="61">
        <v>42821</v>
      </c>
      <c r="C16" s="23" t="s">
        <v>160</v>
      </c>
      <c r="D16" s="23" t="s">
        <v>99</v>
      </c>
      <c r="E16" s="23" t="s">
        <v>100</v>
      </c>
      <c r="F16" s="64">
        <v>9</v>
      </c>
      <c r="G16" s="64"/>
      <c r="H16" s="64">
        <v>9</v>
      </c>
      <c r="I16" s="23" t="s">
        <v>105</v>
      </c>
    </row>
    <row r="17" spans="1:9">
      <c r="A17" s="23" t="s">
        <v>94</v>
      </c>
      <c r="B17" s="61">
        <v>42821</v>
      </c>
      <c r="C17" s="23" t="s">
        <v>160</v>
      </c>
      <c r="D17" s="23" t="s">
        <v>99</v>
      </c>
      <c r="E17" s="23" t="s">
        <v>100</v>
      </c>
      <c r="F17" s="64"/>
      <c r="G17" s="64">
        <v>2</v>
      </c>
      <c r="H17" s="64">
        <v>2</v>
      </c>
      <c r="I17" s="23" t="s">
        <v>105</v>
      </c>
    </row>
    <row r="18" spans="1:9">
      <c r="A18" s="23" t="s">
        <v>94</v>
      </c>
      <c r="B18" s="61">
        <v>42821</v>
      </c>
      <c r="C18" s="23" t="s">
        <v>160</v>
      </c>
      <c r="D18" s="23" t="s">
        <v>99</v>
      </c>
      <c r="E18" s="23" t="s">
        <v>100</v>
      </c>
      <c r="F18" s="64">
        <v>6</v>
      </c>
      <c r="G18" s="64"/>
      <c r="H18" s="64">
        <v>6</v>
      </c>
      <c r="I18" s="23" t="s">
        <v>105</v>
      </c>
    </row>
    <row r="19" spans="1:9">
      <c r="A19" s="23" t="s">
        <v>94</v>
      </c>
      <c r="B19" s="61">
        <v>42821</v>
      </c>
      <c r="C19" s="23" t="s">
        <v>160</v>
      </c>
      <c r="D19" s="23" t="s">
        <v>99</v>
      </c>
      <c r="E19" s="23" t="s">
        <v>100</v>
      </c>
      <c r="F19" s="64">
        <v>7.5</v>
      </c>
      <c r="G19" s="64">
        <v>0.5</v>
      </c>
      <c r="H19" s="64">
        <v>8</v>
      </c>
      <c r="I19" s="23" t="s">
        <v>101</v>
      </c>
    </row>
    <row r="20" spans="1:9">
      <c r="A20" s="23" t="s">
        <v>94</v>
      </c>
      <c r="B20" s="61">
        <v>42821</v>
      </c>
      <c r="C20" s="23" t="s">
        <v>160</v>
      </c>
      <c r="D20" s="23" t="s">
        <v>99</v>
      </c>
      <c r="E20" s="23" t="s">
        <v>100</v>
      </c>
      <c r="F20" s="64"/>
      <c r="G20" s="64">
        <v>6</v>
      </c>
      <c r="H20" s="64">
        <v>6</v>
      </c>
      <c r="I20" s="23" t="s">
        <v>101</v>
      </c>
    </row>
    <row r="21" spans="1:9">
      <c r="A21" s="23" t="s">
        <v>94</v>
      </c>
      <c r="B21" s="61">
        <v>42821</v>
      </c>
      <c r="C21" s="23" t="s">
        <v>160</v>
      </c>
      <c r="D21" s="23" t="s">
        <v>99</v>
      </c>
      <c r="E21" s="23" t="s">
        <v>100</v>
      </c>
      <c r="F21" s="64"/>
      <c r="G21" s="64">
        <v>8</v>
      </c>
      <c r="H21" s="64">
        <v>8</v>
      </c>
      <c r="I21" s="23" t="s">
        <v>101</v>
      </c>
    </row>
    <row r="22" spans="1:9">
      <c r="A22" s="23" t="s">
        <v>94</v>
      </c>
      <c r="B22" s="61">
        <v>42821</v>
      </c>
      <c r="C22" s="23" t="s">
        <v>160</v>
      </c>
      <c r="D22" s="23" t="s">
        <v>99</v>
      </c>
      <c r="E22" s="23" t="s">
        <v>100</v>
      </c>
      <c r="F22" s="64">
        <v>7</v>
      </c>
      <c r="G22" s="64"/>
      <c r="H22" s="64">
        <v>7</v>
      </c>
      <c r="I22" s="23" t="s">
        <v>101</v>
      </c>
    </row>
    <row r="23" spans="1:9">
      <c r="A23" s="23" t="s">
        <v>94</v>
      </c>
      <c r="B23" s="61">
        <v>42821</v>
      </c>
      <c r="C23" s="23" t="s">
        <v>160</v>
      </c>
      <c r="D23" s="23" t="s">
        <v>99</v>
      </c>
      <c r="E23" s="23" t="s">
        <v>100</v>
      </c>
      <c r="F23" s="64">
        <v>9</v>
      </c>
      <c r="G23" s="64"/>
      <c r="H23" s="64">
        <v>9</v>
      </c>
      <c r="I23" s="23" t="s">
        <v>101</v>
      </c>
    </row>
    <row r="24" spans="1:9">
      <c r="A24" s="23" t="s">
        <v>94</v>
      </c>
      <c r="B24" s="61">
        <v>42821</v>
      </c>
      <c r="C24" s="23" t="s">
        <v>160</v>
      </c>
      <c r="D24" s="23" t="s">
        <v>99</v>
      </c>
      <c r="E24" s="23" t="s">
        <v>100</v>
      </c>
      <c r="F24" s="64">
        <v>5</v>
      </c>
      <c r="G24" s="64"/>
      <c r="H24" s="64">
        <v>5</v>
      </c>
      <c r="I24" s="23" t="s">
        <v>101</v>
      </c>
    </row>
    <row r="25" spans="1:9">
      <c r="A25" s="23" t="s">
        <v>94</v>
      </c>
      <c r="B25" s="61">
        <v>42825</v>
      </c>
      <c r="C25" s="23" t="s">
        <v>160</v>
      </c>
      <c r="D25" s="23" t="s">
        <v>99</v>
      </c>
      <c r="E25" s="23" t="s">
        <v>100</v>
      </c>
      <c r="F25" s="64"/>
      <c r="G25" s="64">
        <v>3</v>
      </c>
      <c r="H25" s="64">
        <v>3</v>
      </c>
      <c r="I25" s="23" t="s">
        <v>101</v>
      </c>
    </row>
    <row r="26" spans="1:9">
      <c r="A26" s="23" t="s">
        <v>94</v>
      </c>
      <c r="B26" s="61">
        <v>42826</v>
      </c>
      <c r="C26" s="23" t="s">
        <v>160</v>
      </c>
      <c r="D26" s="23" t="s">
        <v>99</v>
      </c>
      <c r="E26" s="23" t="s">
        <v>100</v>
      </c>
      <c r="F26" s="64"/>
      <c r="G26" s="64">
        <v>11</v>
      </c>
      <c r="H26" s="64">
        <v>11</v>
      </c>
      <c r="I26" s="23" t="s">
        <v>101</v>
      </c>
    </row>
    <row r="27" spans="1:9">
      <c r="A27" s="23" t="s">
        <v>94</v>
      </c>
      <c r="B27" s="61">
        <v>42829</v>
      </c>
      <c r="C27" s="23" t="s">
        <v>160</v>
      </c>
      <c r="D27" s="23" t="s">
        <v>99</v>
      </c>
      <c r="E27" s="23" t="s">
        <v>100</v>
      </c>
      <c r="F27" s="64">
        <v>3</v>
      </c>
      <c r="G27" s="64"/>
      <c r="H27" s="64">
        <v>3</v>
      </c>
      <c r="I27" s="23" t="s">
        <v>101</v>
      </c>
    </row>
    <row r="28" spans="1:9">
      <c r="A28" s="23" t="s">
        <v>96</v>
      </c>
      <c r="B28" s="61">
        <v>42781</v>
      </c>
      <c r="C28" s="23" t="s">
        <v>160</v>
      </c>
      <c r="D28" s="23" t="s">
        <v>99</v>
      </c>
      <c r="E28" s="23" t="s">
        <v>100</v>
      </c>
      <c r="F28" s="64">
        <v>3.5</v>
      </c>
      <c r="G28" s="64"/>
      <c r="H28" s="64">
        <v>3.5</v>
      </c>
      <c r="I28" s="23" t="s">
        <v>105</v>
      </c>
    </row>
    <row r="29" spans="1:9">
      <c r="A29" s="23" t="s">
        <v>95</v>
      </c>
      <c r="B29" s="61">
        <v>42773</v>
      </c>
      <c r="C29" s="23" t="s">
        <v>160</v>
      </c>
      <c r="D29" s="23" t="s">
        <v>99</v>
      </c>
      <c r="E29" s="23" t="s">
        <v>100</v>
      </c>
      <c r="F29" s="64">
        <v>2</v>
      </c>
      <c r="G29" s="64"/>
      <c r="H29" s="64">
        <v>2</v>
      </c>
      <c r="I29" s="23" t="s">
        <v>106</v>
      </c>
    </row>
    <row r="30" spans="1:9">
      <c r="A30" s="23" t="s">
        <v>95</v>
      </c>
      <c r="B30" s="61">
        <v>42781</v>
      </c>
      <c r="C30" s="23" t="s">
        <v>160</v>
      </c>
      <c r="D30" s="23" t="s">
        <v>99</v>
      </c>
      <c r="E30" s="23" t="s">
        <v>100</v>
      </c>
      <c r="F30" s="64">
        <v>5</v>
      </c>
      <c r="G30" s="64"/>
      <c r="H30" s="64">
        <v>5</v>
      </c>
      <c r="I30" s="23" t="s">
        <v>101</v>
      </c>
    </row>
    <row r="31" spans="1:9">
      <c r="A31" s="23" t="s">
        <v>94</v>
      </c>
      <c r="B31" s="61">
        <v>42759</v>
      </c>
      <c r="C31" s="23" t="s">
        <v>160</v>
      </c>
      <c r="D31" s="23" t="s">
        <v>99</v>
      </c>
      <c r="E31" s="23" t="s">
        <v>100</v>
      </c>
      <c r="F31" s="64">
        <v>14</v>
      </c>
      <c r="G31" s="64"/>
      <c r="H31" s="64">
        <v>14</v>
      </c>
      <c r="I31" s="23" t="s">
        <v>102</v>
      </c>
    </row>
    <row r="32" spans="1:9">
      <c r="A32" s="23" t="s">
        <v>94</v>
      </c>
      <c r="B32" s="61">
        <v>42774</v>
      </c>
      <c r="C32" s="23" t="s">
        <v>160</v>
      </c>
      <c r="D32" s="23" t="s">
        <v>99</v>
      </c>
      <c r="E32" s="23" t="s">
        <v>100</v>
      </c>
      <c r="F32" s="64">
        <v>6</v>
      </c>
      <c r="G32" s="64"/>
      <c r="H32" s="64">
        <v>6</v>
      </c>
      <c r="I32" s="23" t="s">
        <v>102</v>
      </c>
    </row>
    <row r="33" spans="1:9">
      <c r="A33" s="23" t="s">
        <v>94</v>
      </c>
      <c r="B33" s="61">
        <v>42775</v>
      </c>
      <c r="C33" s="23" t="s">
        <v>160</v>
      </c>
      <c r="D33" s="23" t="s">
        <v>99</v>
      </c>
      <c r="E33" s="23" t="s">
        <v>104</v>
      </c>
      <c r="F33" s="64">
        <v>6</v>
      </c>
      <c r="G33" s="64">
        <v>2</v>
      </c>
      <c r="H33" s="64">
        <v>8</v>
      </c>
      <c r="I33" s="23" t="s">
        <v>102</v>
      </c>
    </row>
    <row r="34" spans="1:9">
      <c r="A34" s="23" t="s">
        <v>94</v>
      </c>
      <c r="B34" s="61">
        <v>42776</v>
      </c>
      <c r="C34" s="23" t="s">
        <v>160</v>
      </c>
      <c r="D34" s="23" t="s">
        <v>99</v>
      </c>
      <c r="E34" s="23" t="s">
        <v>104</v>
      </c>
      <c r="F34" s="64"/>
      <c r="G34" s="64">
        <v>6</v>
      </c>
      <c r="H34" s="64">
        <v>6</v>
      </c>
      <c r="I34" s="23" t="s">
        <v>102</v>
      </c>
    </row>
    <row r="35" spans="1:9">
      <c r="A35" s="23" t="s">
        <v>94</v>
      </c>
      <c r="B35" s="61">
        <v>42777</v>
      </c>
      <c r="C35" s="23" t="s">
        <v>160</v>
      </c>
      <c r="D35" s="23" t="s">
        <v>99</v>
      </c>
      <c r="E35" s="23" t="s">
        <v>100</v>
      </c>
      <c r="F35" s="64"/>
      <c r="G35" s="64">
        <v>6.5</v>
      </c>
      <c r="H35" s="64">
        <v>6.5</v>
      </c>
      <c r="I35" s="23" t="s">
        <v>102</v>
      </c>
    </row>
    <row r="36" spans="1:9">
      <c r="A36" s="23" t="s">
        <v>94</v>
      </c>
      <c r="B36" s="61">
        <v>42778</v>
      </c>
      <c r="C36" s="23" t="s">
        <v>160</v>
      </c>
      <c r="D36" s="23" t="s">
        <v>99</v>
      </c>
      <c r="E36" s="23" t="s">
        <v>104</v>
      </c>
      <c r="F36" s="64"/>
      <c r="G36" s="64">
        <v>10.5</v>
      </c>
      <c r="H36" s="64">
        <v>10.5</v>
      </c>
      <c r="I36" s="23" t="s">
        <v>102</v>
      </c>
    </row>
    <row r="37" spans="1:9">
      <c r="A37" s="23" t="s">
        <v>94</v>
      </c>
      <c r="B37" s="61">
        <v>42779</v>
      </c>
      <c r="C37" s="23" t="s">
        <v>160</v>
      </c>
      <c r="D37" s="23" t="s">
        <v>99</v>
      </c>
      <c r="E37" s="23" t="s">
        <v>104</v>
      </c>
      <c r="F37" s="64">
        <v>10</v>
      </c>
      <c r="G37" s="64"/>
      <c r="H37" s="64">
        <v>10</v>
      </c>
      <c r="I37" s="23" t="s">
        <v>102</v>
      </c>
    </row>
    <row r="38" spans="1:9">
      <c r="A38" s="23" t="s">
        <v>94</v>
      </c>
      <c r="B38" s="61">
        <v>42781</v>
      </c>
      <c r="C38" s="23" t="s">
        <v>160</v>
      </c>
      <c r="D38" s="23" t="s">
        <v>99</v>
      </c>
      <c r="E38" s="23" t="s">
        <v>100</v>
      </c>
      <c r="F38" s="64">
        <v>4</v>
      </c>
      <c r="G38" s="64"/>
      <c r="H38" s="64">
        <v>4</v>
      </c>
      <c r="I38" s="23" t="s">
        <v>102</v>
      </c>
    </row>
    <row r="39" spans="1:9">
      <c r="A39" s="23" t="s">
        <v>94</v>
      </c>
      <c r="B39" s="61">
        <v>42782</v>
      </c>
      <c r="C39" s="23" t="s">
        <v>160</v>
      </c>
      <c r="D39" s="23" t="s">
        <v>99</v>
      </c>
      <c r="E39" s="23" t="s">
        <v>100</v>
      </c>
      <c r="F39" s="64"/>
      <c r="G39" s="64">
        <v>6</v>
      </c>
      <c r="H39" s="64">
        <v>6</v>
      </c>
      <c r="I39" s="23" t="s">
        <v>102</v>
      </c>
    </row>
    <row r="40" spans="1:9">
      <c r="A40" s="23" t="s">
        <v>94</v>
      </c>
      <c r="B40" s="61">
        <v>42821</v>
      </c>
      <c r="C40" s="23" t="s">
        <v>160</v>
      </c>
      <c r="D40" s="23" t="s">
        <v>99</v>
      </c>
      <c r="E40" s="23" t="s">
        <v>100</v>
      </c>
      <c r="F40" s="64"/>
      <c r="G40" s="64">
        <v>7</v>
      </c>
      <c r="H40" s="64">
        <v>7</v>
      </c>
      <c r="I40" s="23" t="s">
        <v>102</v>
      </c>
    </row>
    <row r="41" spans="1:9">
      <c r="A41" s="23" t="s">
        <v>94</v>
      </c>
      <c r="B41" s="61">
        <v>42821</v>
      </c>
      <c r="C41" s="23" t="s">
        <v>160</v>
      </c>
      <c r="D41" s="23" t="s">
        <v>99</v>
      </c>
      <c r="E41" s="23" t="s">
        <v>140</v>
      </c>
      <c r="F41" s="64">
        <v>1</v>
      </c>
      <c r="G41" s="64"/>
      <c r="H41" s="64">
        <v>1</v>
      </c>
      <c r="I41" s="23" t="s">
        <v>102</v>
      </c>
    </row>
    <row r="42" spans="1:9">
      <c r="A42" s="23" t="s">
        <v>94</v>
      </c>
      <c r="B42" s="61">
        <v>43055</v>
      </c>
      <c r="C42" s="23" t="s">
        <v>160</v>
      </c>
      <c r="D42" s="23" t="s">
        <v>99</v>
      </c>
      <c r="E42" s="23" t="s">
        <v>100</v>
      </c>
      <c r="F42" s="64">
        <v>2</v>
      </c>
      <c r="G42" s="64"/>
      <c r="H42" s="64">
        <v>2</v>
      </c>
      <c r="I42" s="23" t="s">
        <v>102</v>
      </c>
    </row>
    <row r="43" spans="1:9">
      <c r="A43" s="23" t="s">
        <v>94</v>
      </c>
      <c r="B43" s="61">
        <v>42741</v>
      </c>
      <c r="C43" s="23" t="s">
        <v>160</v>
      </c>
      <c r="D43" s="23" t="s">
        <v>114</v>
      </c>
      <c r="E43" s="23" t="s">
        <v>100</v>
      </c>
      <c r="F43" s="64">
        <v>1.5</v>
      </c>
      <c r="G43" s="64"/>
      <c r="H43" s="64">
        <v>1.5</v>
      </c>
      <c r="I43" s="23" t="s">
        <v>101</v>
      </c>
    </row>
    <row r="44" spans="1:9">
      <c r="A44" s="23" t="s">
        <v>94</v>
      </c>
      <c r="B44" s="61">
        <v>42746</v>
      </c>
      <c r="C44" s="23" t="s">
        <v>160</v>
      </c>
      <c r="D44" s="23" t="s">
        <v>114</v>
      </c>
      <c r="E44" s="23" t="s">
        <v>100</v>
      </c>
      <c r="F44" s="64">
        <v>3</v>
      </c>
      <c r="G44" s="64"/>
      <c r="H44" s="64">
        <v>3</v>
      </c>
      <c r="I44" s="23" t="s">
        <v>101</v>
      </c>
    </row>
    <row r="45" spans="1:9">
      <c r="A45" s="23" t="s">
        <v>94</v>
      </c>
      <c r="B45" s="61">
        <v>42753</v>
      </c>
      <c r="C45" s="23" t="s">
        <v>160</v>
      </c>
      <c r="D45" s="23" t="s">
        <v>114</v>
      </c>
      <c r="E45" s="23" t="s">
        <v>100</v>
      </c>
      <c r="F45" s="64">
        <v>2</v>
      </c>
      <c r="G45" s="64"/>
      <c r="H45" s="64">
        <v>2</v>
      </c>
      <c r="I45" s="23" t="s">
        <v>101</v>
      </c>
    </row>
    <row r="46" spans="1:9">
      <c r="A46" s="23" t="s">
        <v>94</v>
      </c>
      <c r="B46" s="61">
        <v>42762</v>
      </c>
      <c r="C46" s="23" t="s">
        <v>160</v>
      </c>
      <c r="D46" s="23" t="s">
        <v>114</v>
      </c>
      <c r="E46" s="23" t="s">
        <v>100</v>
      </c>
      <c r="F46" s="64"/>
      <c r="G46" s="64">
        <v>3</v>
      </c>
      <c r="H46" s="64">
        <v>3</v>
      </c>
      <c r="I46" s="23" t="s">
        <v>101</v>
      </c>
    </row>
    <row r="47" spans="1:9">
      <c r="A47" s="23" t="s">
        <v>94</v>
      </c>
      <c r="B47" s="61">
        <v>42763</v>
      </c>
      <c r="C47" s="23" t="s">
        <v>160</v>
      </c>
      <c r="D47" s="23" t="s">
        <v>114</v>
      </c>
      <c r="E47" s="23" t="s">
        <v>100</v>
      </c>
      <c r="F47" s="64"/>
      <c r="G47" s="64">
        <v>2</v>
      </c>
      <c r="H47" s="64">
        <v>2</v>
      </c>
      <c r="I47" s="23" t="s">
        <v>101</v>
      </c>
    </row>
    <row r="48" spans="1:9">
      <c r="A48" s="23" t="s">
        <v>94</v>
      </c>
      <c r="B48" s="61">
        <v>42766</v>
      </c>
      <c r="C48" s="23" t="s">
        <v>160</v>
      </c>
      <c r="D48" s="23" t="s">
        <v>114</v>
      </c>
      <c r="E48" s="23" t="s">
        <v>100</v>
      </c>
      <c r="F48" s="64">
        <v>2</v>
      </c>
      <c r="G48" s="64"/>
      <c r="H48" s="64">
        <v>2</v>
      </c>
      <c r="I48" s="23" t="s">
        <v>101</v>
      </c>
    </row>
    <row r="49" spans="1:9">
      <c r="A49" s="23" t="s">
        <v>94</v>
      </c>
      <c r="B49" s="61">
        <v>42767</v>
      </c>
      <c r="C49" s="23" t="s">
        <v>160</v>
      </c>
      <c r="D49" s="23" t="s">
        <v>114</v>
      </c>
      <c r="E49" s="23" t="s">
        <v>100</v>
      </c>
      <c r="F49" s="64">
        <v>2</v>
      </c>
      <c r="G49" s="64"/>
      <c r="H49" s="64">
        <v>2</v>
      </c>
      <c r="I49" s="23" t="s">
        <v>101</v>
      </c>
    </row>
    <row r="50" spans="1:9">
      <c r="A50" s="23" t="s">
        <v>94</v>
      </c>
      <c r="B50" s="61">
        <v>42772</v>
      </c>
      <c r="C50" s="23" t="s">
        <v>160</v>
      </c>
      <c r="D50" s="23" t="s">
        <v>114</v>
      </c>
      <c r="E50" s="23" t="s">
        <v>100</v>
      </c>
      <c r="F50" s="64">
        <v>2</v>
      </c>
      <c r="G50" s="64"/>
      <c r="H50" s="64">
        <v>2</v>
      </c>
      <c r="I50" s="23" t="s">
        <v>101</v>
      </c>
    </row>
    <row r="51" spans="1:9">
      <c r="A51" s="23" t="s">
        <v>94</v>
      </c>
      <c r="B51" s="61">
        <v>42773</v>
      </c>
      <c r="C51" s="23" t="s">
        <v>160</v>
      </c>
      <c r="D51" s="23" t="s">
        <v>114</v>
      </c>
      <c r="E51" s="23" t="s">
        <v>100</v>
      </c>
      <c r="F51" s="64">
        <v>3</v>
      </c>
      <c r="G51" s="64"/>
      <c r="H51" s="64">
        <v>3</v>
      </c>
      <c r="I51" s="23" t="s">
        <v>101</v>
      </c>
    </row>
    <row r="52" spans="1:9">
      <c r="A52" s="23" t="s">
        <v>94</v>
      </c>
      <c r="B52" s="61">
        <v>42809</v>
      </c>
      <c r="C52" s="23" t="s">
        <v>160</v>
      </c>
      <c r="D52" s="23" t="s">
        <v>114</v>
      </c>
      <c r="E52" s="23" t="s">
        <v>100</v>
      </c>
      <c r="F52" s="64">
        <v>2</v>
      </c>
      <c r="G52" s="64"/>
      <c r="H52" s="64">
        <v>2</v>
      </c>
      <c r="I52" s="23" t="s">
        <v>101</v>
      </c>
    </row>
    <row r="53" spans="1:9">
      <c r="A53" s="23" t="s">
        <v>94</v>
      </c>
      <c r="B53" s="61">
        <v>42816</v>
      </c>
      <c r="C53" s="23" t="s">
        <v>160</v>
      </c>
      <c r="D53" s="23" t="s">
        <v>114</v>
      </c>
      <c r="E53" s="23" t="s">
        <v>100</v>
      </c>
      <c r="F53" s="64">
        <v>4</v>
      </c>
      <c r="G53" s="64"/>
      <c r="H53" s="64">
        <v>4</v>
      </c>
      <c r="I53" s="23" t="s">
        <v>101</v>
      </c>
    </row>
    <row r="54" spans="1:9">
      <c r="A54" s="23" t="s">
        <v>94</v>
      </c>
      <c r="B54" s="61">
        <v>42821</v>
      </c>
      <c r="C54" s="23" t="s">
        <v>160</v>
      </c>
      <c r="D54" s="23" t="s">
        <v>114</v>
      </c>
      <c r="E54" s="23" t="s">
        <v>100</v>
      </c>
      <c r="F54" s="64">
        <v>3</v>
      </c>
      <c r="G54" s="64"/>
      <c r="H54" s="64">
        <v>3</v>
      </c>
      <c r="I54" s="23" t="s">
        <v>101</v>
      </c>
    </row>
    <row r="55" spans="1:9">
      <c r="A55" s="23" t="s">
        <v>94</v>
      </c>
      <c r="B55" s="61">
        <v>42821</v>
      </c>
      <c r="C55" s="23" t="s">
        <v>160</v>
      </c>
      <c r="D55" s="23" t="s">
        <v>114</v>
      </c>
      <c r="E55" s="23" t="s">
        <v>100</v>
      </c>
      <c r="F55" s="64"/>
      <c r="G55" s="64">
        <v>2</v>
      </c>
      <c r="H55" s="64">
        <v>2</v>
      </c>
      <c r="I55" s="23" t="s">
        <v>105</v>
      </c>
    </row>
    <row r="56" spans="1:9">
      <c r="A56" s="23" t="s">
        <v>94</v>
      </c>
      <c r="B56" s="61">
        <v>42821</v>
      </c>
      <c r="C56" s="23" t="s">
        <v>160</v>
      </c>
      <c r="D56" s="23" t="s">
        <v>114</v>
      </c>
      <c r="E56" s="23" t="s">
        <v>100</v>
      </c>
      <c r="F56" s="64">
        <v>2</v>
      </c>
      <c r="G56" s="64"/>
      <c r="H56" s="64">
        <v>2</v>
      </c>
      <c r="I56" s="23" t="s">
        <v>105</v>
      </c>
    </row>
    <row r="57" spans="1:9">
      <c r="A57" s="23" t="s">
        <v>94</v>
      </c>
      <c r="B57" s="61">
        <v>42821</v>
      </c>
      <c r="C57" s="23" t="s">
        <v>160</v>
      </c>
      <c r="D57" s="23" t="s">
        <v>114</v>
      </c>
      <c r="E57" s="23" t="s">
        <v>100</v>
      </c>
      <c r="F57" s="64">
        <v>2</v>
      </c>
      <c r="G57" s="64"/>
      <c r="H57" s="64">
        <v>2</v>
      </c>
      <c r="I57" s="23" t="s">
        <v>105</v>
      </c>
    </row>
    <row r="58" spans="1:9">
      <c r="A58" s="23" t="s">
        <v>94</v>
      </c>
      <c r="B58" s="61">
        <v>42821</v>
      </c>
      <c r="C58" s="23" t="s">
        <v>160</v>
      </c>
      <c r="D58" s="23" t="s">
        <v>114</v>
      </c>
      <c r="E58" s="23" t="s">
        <v>100</v>
      </c>
      <c r="F58" s="64"/>
      <c r="G58" s="64">
        <v>1</v>
      </c>
      <c r="H58" s="64">
        <v>1</v>
      </c>
      <c r="I58" s="23" t="s">
        <v>105</v>
      </c>
    </row>
    <row r="59" spans="1:9">
      <c r="A59" s="23" t="s">
        <v>94</v>
      </c>
      <c r="B59" s="61">
        <v>42821</v>
      </c>
      <c r="C59" s="23" t="s">
        <v>160</v>
      </c>
      <c r="D59" s="23" t="s">
        <v>114</v>
      </c>
      <c r="E59" s="23" t="s">
        <v>100</v>
      </c>
      <c r="F59" s="64">
        <v>2</v>
      </c>
      <c r="G59" s="64"/>
      <c r="H59" s="64">
        <v>2</v>
      </c>
      <c r="I59" s="23" t="s">
        <v>105</v>
      </c>
    </row>
    <row r="60" spans="1:9">
      <c r="A60" s="23" t="s">
        <v>94</v>
      </c>
      <c r="B60" s="61">
        <v>42821</v>
      </c>
      <c r="C60" s="23" t="s">
        <v>160</v>
      </c>
      <c r="D60" s="23" t="s">
        <v>114</v>
      </c>
      <c r="E60" s="23" t="s">
        <v>100</v>
      </c>
      <c r="F60" s="64">
        <v>2</v>
      </c>
      <c r="G60" s="64"/>
      <c r="H60" s="64">
        <v>2</v>
      </c>
      <c r="I60" s="23" t="s">
        <v>105</v>
      </c>
    </row>
    <row r="61" spans="1:9">
      <c r="A61" s="23" t="s">
        <v>94</v>
      </c>
      <c r="B61" s="61">
        <v>42821</v>
      </c>
      <c r="C61" s="23" t="s">
        <v>160</v>
      </c>
      <c r="D61" s="23" t="s">
        <v>114</v>
      </c>
      <c r="E61" s="23" t="s">
        <v>100</v>
      </c>
      <c r="F61" s="64">
        <v>1.25</v>
      </c>
      <c r="G61" s="64"/>
      <c r="H61" s="64">
        <v>1.25</v>
      </c>
      <c r="I61" s="23" t="s">
        <v>105</v>
      </c>
    </row>
    <row r="62" spans="1:9">
      <c r="A62" s="23" t="s">
        <v>94</v>
      </c>
      <c r="B62" s="61">
        <v>42821</v>
      </c>
      <c r="C62" s="23" t="s">
        <v>160</v>
      </c>
      <c r="D62" s="23" t="s">
        <v>114</v>
      </c>
      <c r="E62" s="23" t="s">
        <v>100</v>
      </c>
      <c r="F62" s="64">
        <v>3</v>
      </c>
      <c r="G62" s="64"/>
      <c r="H62" s="64">
        <v>3</v>
      </c>
      <c r="I62" s="23" t="s">
        <v>105</v>
      </c>
    </row>
    <row r="63" spans="1:9">
      <c r="A63" s="23" t="s">
        <v>94</v>
      </c>
      <c r="B63" s="61">
        <v>42821</v>
      </c>
      <c r="C63" s="23" t="s">
        <v>160</v>
      </c>
      <c r="D63" s="23" t="s">
        <v>114</v>
      </c>
      <c r="E63" s="23" t="s">
        <v>100</v>
      </c>
      <c r="F63" s="64"/>
      <c r="G63" s="64">
        <v>1</v>
      </c>
      <c r="H63" s="64">
        <v>1</v>
      </c>
      <c r="I63" s="23" t="s">
        <v>105</v>
      </c>
    </row>
    <row r="64" spans="1:9">
      <c r="A64" s="23" t="s">
        <v>94</v>
      </c>
      <c r="B64" s="61">
        <v>42821</v>
      </c>
      <c r="C64" s="23" t="s">
        <v>160</v>
      </c>
      <c r="D64" s="23" t="s">
        <v>114</v>
      </c>
      <c r="E64" s="23" t="s">
        <v>100</v>
      </c>
      <c r="F64" s="64">
        <v>3</v>
      </c>
      <c r="G64" s="64"/>
      <c r="H64" s="64">
        <v>3</v>
      </c>
      <c r="I64" s="23" t="s">
        <v>105</v>
      </c>
    </row>
    <row r="65" spans="1:9">
      <c r="A65" s="23" t="s">
        <v>94</v>
      </c>
      <c r="B65" s="61">
        <v>42821</v>
      </c>
      <c r="C65" s="23" t="s">
        <v>160</v>
      </c>
      <c r="D65" s="23" t="s">
        <v>114</v>
      </c>
      <c r="E65" s="23" t="s">
        <v>100</v>
      </c>
      <c r="F65" s="64">
        <v>2</v>
      </c>
      <c r="G65" s="64"/>
      <c r="H65" s="64">
        <v>2</v>
      </c>
      <c r="I65" s="23" t="s">
        <v>101</v>
      </c>
    </row>
    <row r="66" spans="1:9">
      <c r="A66" s="23" t="s">
        <v>94</v>
      </c>
      <c r="B66" s="61">
        <v>42821</v>
      </c>
      <c r="C66" s="23" t="s">
        <v>160</v>
      </c>
      <c r="D66" s="23" t="s">
        <v>114</v>
      </c>
      <c r="E66" s="23" t="s">
        <v>100</v>
      </c>
      <c r="F66" s="64"/>
      <c r="G66" s="64">
        <v>2.5</v>
      </c>
      <c r="H66" s="64">
        <v>2.5</v>
      </c>
      <c r="I66" s="23" t="s">
        <v>101</v>
      </c>
    </row>
    <row r="67" spans="1:9">
      <c r="A67" s="23" t="s">
        <v>94</v>
      </c>
      <c r="B67" s="61">
        <v>42821</v>
      </c>
      <c r="C67" s="23" t="s">
        <v>160</v>
      </c>
      <c r="D67" s="23" t="s">
        <v>114</v>
      </c>
      <c r="E67" s="23" t="s">
        <v>100</v>
      </c>
      <c r="F67" s="64"/>
      <c r="G67" s="64">
        <v>2</v>
      </c>
      <c r="H67" s="64">
        <v>2</v>
      </c>
      <c r="I67" s="23" t="s">
        <v>101</v>
      </c>
    </row>
    <row r="68" spans="1:9">
      <c r="A68" s="23" t="s">
        <v>94</v>
      </c>
      <c r="B68" s="61">
        <v>42821</v>
      </c>
      <c r="C68" s="23" t="s">
        <v>160</v>
      </c>
      <c r="D68" s="23" t="s">
        <v>114</v>
      </c>
      <c r="E68" s="23" t="s">
        <v>100</v>
      </c>
      <c r="F68" s="64"/>
      <c r="G68" s="64">
        <v>4.5</v>
      </c>
      <c r="H68" s="64">
        <v>4.5</v>
      </c>
      <c r="I68" s="23" t="s">
        <v>101</v>
      </c>
    </row>
    <row r="69" spans="1:9">
      <c r="A69" s="23" t="s">
        <v>94</v>
      </c>
      <c r="B69" s="61">
        <v>42821</v>
      </c>
      <c r="C69" s="23" t="s">
        <v>160</v>
      </c>
      <c r="D69" s="23" t="s">
        <v>114</v>
      </c>
      <c r="E69" s="23" t="s">
        <v>100</v>
      </c>
      <c r="F69" s="64"/>
      <c r="G69" s="64">
        <v>1.5</v>
      </c>
      <c r="H69" s="64">
        <v>1.5</v>
      </c>
      <c r="I69" s="23" t="s">
        <v>101</v>
      </c>
    </row>
    <row r="70" spans="1:9">
      <c r="A70" s="23" t="s">
        <v>94</v>
      </c>
      <c r="B70" s="61">
        <v>42821</v>
      </c>
      <c r="C70" s="23" t="s">
        <v>160</v>
      </c>
      <c r="D70" s="23" t="s">
        <v>114</v>
      </c>
      <c r="E70" s="23" t="s">
        <v>100</v>
      </c>
      <c r="F70" s="64"/>
      <c r="G70" s="64">
        <v>2</v>
      </c>
      <c r="H70" s="64">
        <v>2</v>
      </c>
      <c r="I70" s="23" t="s">
        <v>101</v>
      </c>
    </row>
    <row r="71" spans="1:9">
      <c r="A71" s="23" t="s">
        <v>94</v>
      </c>
      <c r="B71" s="61">
        <v>42821</v>
      </c>
      <c r="C71" s="23" t="s">
        <v>160</v>
      </c>
      <c r="D71" s="23" t="s">
        <v>114</v>
      </c>
      <c r="E71" s="23" t="s">
        <v>100</v>
      </c>
      <c r="F71" s="64">
        <v>4</v>
      </c>
      <c r="G71" s="64"/>
      <c r="H71" s="64">
        <v>4</v>
      </c>
      <c r="I71" s="23" t="s">
        <v>101</v>
      </c>
    </row>
    <row r="72" spans="1:9">
      <c r="A72" s="23" t="s">
        <v>94</v>
      </c>
      <c r="B72" s="61">
        <v>42821</v>
      </c>
      <c r="C72" s="23" t="s">
        <v>160</v>
      </c>
      <c r="D72" s="23" t="s">
        <v>114</v>
      </c>
      <c r="E72" s="23" t="s">
        <v>100</v>
      </c>
      <c r="F72" s="64"/>
      <c r="G72" s="64">
        <v>3</v>
      </c>
      <c r="H72" s="64">
        <v>3</v>
      </c>
      <c r="I72" s="23" t="s">
        <v>101</v>
      </c>
    </row>
    <row r="73" spans="1:9">
      <c r="A73" s="23" t="s">
        <v>94</v>
      </c>
      <c r="B73" s="61">
        <v>42825</v>
      </c>
      <c r="C73" s="23" t="s">
        <v>160</v>
      </c>
      <c r="D73" s="23" t="s">
        <v>114</v>
      </c>
      <c r="E73" s="23" t="s">
        <v>100</v>
      </c>
      <c r="F73" s="64"/>
      <c r="G73" s="64">
        <v>1</v>
      </c>
      <c r="H73" s="64">
        <v>1</v>
      </c>
      <c r="I73" s="23" t="s">
        <v>101</v>
      </c>
    </row>
    <row r="74" spans="1:9">
      <c r="A74" s="23" t="s">
        <v>94</v>
      </c>
      <c r="B74" s="61">
        <v>42826</v>
      </c>
      <c r="C74" s="23" t="s">
        <v>160</v>
      </c>
      <c r="D74" s="23" t="s">
        <v>114</v>
      </c>
      <c r="E74" s="23" t="s">
        <v>100</v>
      </c>
      <c r="F74" s="64"/>
      <c r="G74" s="64">
        <v>3</v>
      </c>
      <c r="H74" s="64">
        <v>3</v>
      </c>
      <c r="I74" s="23" t="s">
        <v>101</v>
      </c>
    </row>
    <row r="75" spans="1:9">
      <c r="A75" s="23" t="s">
        <v>94</v>
      </c>
      <c r="B75" s="61">
        <v>43049</v>
      </c>
      <c r="C75" s="23" t="s">
        <v>160</v>
      </c>
      <c r="D75" s="23" t="s">
        <v>114</v>
      </c>
      <c r="E75" s="23" t="s">
        <v>100</v>
      </c>
      <c r="F75" s="64"/>
      <c r="G75" s="64">
        <v>2.5</v>
      </c>
      <c r="H75" s="64">
        <v>2.5</v>
      </c>
      <c r="I75" s="23" t="s">
        <v>105</v>
      </c>
    </row>
    <row r="76" spans="1:9">
      <c r="A76" s="23" t="s">
        <v>94</v>
      </c>
      <c r="B76" s="61">
        <v>43055</v>
      </c>
      <c r="C76" s="23" t="s">
        <v>160</v>
      </c>
      <c r="D76" s="23" t="s">
        <v>114</v>
      </c>
      <c r="E76" s="23" t="s">
        <v>100</v>
      </c>
      <c r="F76" s="64">
        <v>2</v>
      </c>
      <c r="G76" s="64"/>
      <c r="H76" s="64">
        <v>2</v>
      </c>
      <c r="I76" s="23" t="s">
        <v>105</v>
      </c>
    </row>
    <row r="77" spans="1:9">
      <c r="A77" s="23" t="s">
        <v>96</v>
      </c>
      <c r="B77" s="61">
        <v>42803</v>
      </c>
      <c r="C77" s="23" t="s">
        <v>160</v>
      </c>
      <c r="D77" s="23" t="s">
        <v>114</v>
      </c>
      <c r="E77" s="23" t="s">
        <v>100</v>
      </c>
      <c r="F77" s="64">
        <v>1.5</v>
      </c>
      <c r="G77" s="64"/>
      <c r="H77" s="64">
        <v>1.5</v>
      </c>
      <c r="I77" s="23" t="s">
        <v>101</v>
      </c>
    </row>
    <row r="78" spans="1:9">
      <c r="A78" s="23" t="s">
        <v>95</v>
      </c>
      <c r="B78" s="61">
        <v>42695</v>
      </c>
      <c r="C78" s="23" t="s">
        <v>160</v>
      </c>
      <c r="D78" s="23" t="s">
        <v>114</v>
      </c>
      <c r="E78" s="23" t="s">
        <v>100</v>
      </c>
      <c r="F78" s="64">
        <v>2</v>
      </c>
      <c r="G78" s="64"/>
      <c r="H78" s="64">
        <v>2</v>
      </c>
      <c r="I78" s="23" t="s">
        <v>101</v>
      </c>
    </row>
    <row r="79" spans="1:9">
      <c r="A79" s="23" t="s">
        <v>95</v>
      </c>
      <c r="B79" s="61">
        <v>42696</v>
      </c>
      <c r="C79" s="23" t="s">
        <v>160</v>
      </c>
      <c r="D79" s="23" t="s">
        <v>114</v>
      </c>
      <c r="E79" s="23" t="s">
        <v>100</v>
      </c>
      <c r="F79" s="64">
        <v>2</v>
      </c>
      <c r="G79" s="64"/>
      <c r="H79" s="64">
        <v>2</v>
      </c>
      <c r="I79" s="23" t="s">
        <v>101</v>
      </c>
    </row>
    <row r="80" spans="1:9">
      <c r="A80" s="23" t="s">
        <v>95</v>
      </c>
      <c r="B80" s="61">
        <v>42698</v>
      </c>
      <c r="C80" s="23" t="s">
        <v>160</v>
      </c>
      <c r="D80" s="23" t="s">
        <v>114</v>
      </c>
      <c r="E80" s="23" t="s">
        <v>100</v>
      </c>
      <c r="F80" s="64"/>
      <c r="G80" s="64">
        <v>2</v>
      </c>
      <c r="H80" s="64">
        <v>2</v>
      </c>
      <c r="I80" s="23" t="s">
        <v>101</v>
      </c>
    </row>
    <row r="81" spans="1:9">
      <c r="A81" s="23" t="s">
        <v>95</v>
      </c>
      <c r="B81" s="61">
        <v>42699</v>
      </c>
      <c r="C81" s="23" t="s">
        <v>160</v>
      </c>
      <c r="D81" s="23" t="s">
        <v>114</v>
      </c>
      <c r="E81" s="23" t="s">
        <v>100</v>
      </c>
      <c r="F81" s="64"/>
      <c r="G81" s="64">
        <v>1</v>
      </c>
      <c r="H81" s="64">
        <v>1</v>
      </c>
      <c r="I81" s="23" t="s">
        <v>101</v>
      </c>
    </row>
    <row r="82" spans="1:9">
      <c r="A82" s="23" t="s">
        <v>95</v>
      </c>
      <c r="B82" s="61">
        <v>42703</v>
      </c>
      <c r="C82" s="23" t="s">
        <v>160</v>
      </c>
      <c r="D82" s="23" t="s">
        <v>114</v>
      </c>
      <c r="E82" s="23" t="s">
        <v>100</v>
      </c>
      <c r="F82" s="64">
        <v>2</v>
      </c>
      <c r="G82" s="64"/>
      <c r="H82" s="64">
        <v>2</v>
      </c>
      <c r="I82" s="23" t="s">
        <v>101</v>
      </c>
    </row>
    <row r="83" spans="1:9">
      <c r="A83" s="23" t="s">
        <v>95</v>
      </c>
      <c r="B83" s="61">
        <v>42706</v>
      </c>
      <c r="C83" s="23" t="s">
        <v>160</v>
      </c>
      <c r="D83" s="23" t="s">
        <v>114</v>
      </c>
      <c r="E83" s="23" t="s">
        <v>100</v>
      </c>
      <c r="F83" s="64"/>
      <c r="G83" s="64">
        <v>2</v>
      </c>
      <c r="H83" s="64">
        <v>2</v>
      </c>
      <c r="I83" s="23"/>
    </row>
    <row r="84" spans="1:9">
      <c r="A84" s="23" t="s">
        <v>95</v>
      </c>
      <c r="B84" s="61">
        <v>42712</v>
      </c>
      <c r="C84" s="23" t="s">
        <v>160</v>
      </c>
      <c r="D84" s="23" t="s">
        <v>114</v>
      </c>
      <c r="E84" s="23" t="s">
        <v>100</v>
      </c>
      <c r="F84" s="64"/>
      <c r="G84" s="64">
        <v>2</v>
      </c>
      <c r="H84" s="64">
        <v>2</v>
      </c>
      <c r="I84" s="23" t="s">
        <v>106</v>
      </c>
    </row>
    <row r="85" spans="1:9">
      <c r="A85" s="23" t="s">
        <v>95</v>
      </c>
      <c r="B85" s="61">
        <v>42722</v>
      </c>
      <c r="C85" s="23" t="s">
        <v>160</v>
      </c>
      <c r="D85" s="23" t="s">
        <v>114</v>
      </c>
      <c r="E85" s="23" t="s">
        <v>100</v>
      </c>
      <c r="F85" s="64"/>
      <c r="G85" s="64">
        <v>1.5</v>
      </c>
      <c r="H85" s="64">
        <v>1.5</v>
      </c>
      <c r="I85" s="23" t="s">
        <v>106</v>
      </c>
    </row>
    <row r="86" spans="1:9">
      <c r="A86" s="23" t="s">
        <v>95</v>
      </c>
      <c r="B86" s="61">
        <v>42738</v>
      </c>
      <c r="C86" s="23" t="s">
        <v>160</v>
      </c>
      <c r="D86" s="23" t="s">
        <v>114</v>
      </c>
      <c r="E86" s="23" t="s">
        <v>100</v>
      </c>
      <c r="F86" s="64">
        <v>2</v>
      </c>
      <c r="G86" s="64"/>
      <c r="H86" s="64">
        <v>2</v>
      </c>
      <c r="I86" s="23" t="s">
        <v>106</v>
      </c>
    </row>
    <row r="87" spans="1:9">
      <c r="A87" s="23" t="s">
        <v>95</v>
      </c>
      <c r="B87" s="61">
        <v>42739</v>
      </c>
      <c r="C87" s="23" t="s">
        <v>160</v>
      </c>
      <c r="D87" s="23" t="s">
        <v>114</v>
      </c>
      <c r="E87" s="23" t="s">
        <v>100</v>
      </c>
      <c r="F87" s="64">
        <v>1.25</v>
      </c>
      <c r="G87" s="64">
        <v>0.75</v>
      </c>
      <c r="H87" s="64">
        <v>2</v>
      </c>
      <c r="I87" s="23"/>
    </row>
    <row r="88" spans="1:9">
      <c r="A88" s="23" t="s">
        <v>95</v>
      </c>
      <c r="B88" s="61">
        <v>42741</v>
      </c>
      <c r="C88" s="23" t="s">
        <v>160</v>
      </c>
      <c r="D88" s="23" t="s">
        <v>114</v>
      </c>
      <c r="E88" s="23" t="s">
        <v>100</v>
      </c>
      <c r="F88" s="64">
        <v>1.5</v>
      </c>
      <c r="G88" s="64"/>
      <c r="H88" s="64">
        <v>1.5</v>
      </c>
      <c r="I88" s="23" t="s">
        <v>106</v>
      </c>
    </row>
    <row r="89" spans="1:9">
      <c r="A89" s="23" t="s">
        <v>95</v>
      </c>
      <c r="B89" s="61">
        <v>42746</v>
      </c>
      <c r="C89" s="23" t="s">
        <v>160</v>
      </c>
      <c r="D89" s="23" t="s">
        <v>114</v>
      </c>
      <c r="E89" s="23" t="s">
        <v>100</v>
      </c>
      <c r="F89" s="64">
        <v>1</v>
      </c>
      <c r="G89" s="64"/>
      <c r="H89" s="64">
        <v>1</v>
      </c>
      <c r="I89" s="23" t="s">
        <v>106</v>
      </c>
    </row>
    <row r="90" spans="1:9">
      <c r="A90" s="23" t="s">
        <v>95</v>
      </c>
      <c r="B90" s="61">
        <v>42753</v>
      </c>
      <c r="C90" s="23" t="s">
        <v>160</v>
      </c>
      <c r="D90" s="23" t="s">
        <v>114</v>
      </c>
      <c r="E90" s="23" t="s">
        <v>100</v>
      </c>
      <c r="F90" s="64">
        <v>3</v>
      </c>
      <c r="G90" s="64"/>
      <c r="H90" s="64">
        <v>3</v>
      </c>
      <c r="I90" s="23" t="s">
        <v>106</v>
      </c>
    </row>
    <row r="91" spans="1:9">
      <c r="A91" s="23" t="s">
        <v>95</v>
      </c>
      <c r="B91" s="61">
        <v>42766</v>
      </c>
      <c r="C91" s="23" t="s">
        <v>160</v>
      </c>
      <c r="D91" s="23" t="s">
        <v>114</v>
      </c>
      <c r="E91" s="23" t="s">
        <v>100</v>
      </c>
      <c r="F91" s="64">
        <v>2</v>
      </c>
      <c r="G91" s="64"/>
      <c r="H91" s="64">
        <v>2</v>
      </c>
      <c r="I91" s="23" t="s">
        <v>106</v>
      </c>
    </row>
    <row r="92" spans="1:9">
      <c r="A92" s="23" t="s">
        <v>95</v>
      </c>
      <c r="B92" s="61">
        <v>42767</v>
      </c>
      <c r="C92" s="23" t="s">
        <v>160</v>
      </c>
      <c r="D92" s="23" t="s">
        <v>114</v>
      </c>
      <c r="E92" s="23" t="s">
        <v>100</v>
      </c>
      <c r="F92" s="64">
        <v>2.5</v>
      </c>
      <c r="G92" s="64"/>
      <c r="H92" s="64">
        <v>2.5</v>
      </c>
      <c r="I92" s="23" t="s">
        <v>106</v>
      </c>
    </row>
    <row r="93" spans="1:9">
      <c r="A93" s="23" t="s">
        <v>95</v>
      </c>
      <c r="B93" s="61">
        <v>42797</v>
      </c>
      <c r="C93" s="23" t="s">
        <v>160</v>
      </c>
      <c r="D93" s="23" t="s">
        <v>114</v>
      </c>
      <c r="E93" s="23" t="s">
        <v>100</v>
      </c>
      <c r="F93" s="64"/>
      <c r="G93" s="64">
        <v>2</v>
      </c>
      <c r="H93" s="64">
        <v>2</v>
      </c>
      <c r="I93" s="23" t="s">
        <v>101</v>
      </c>
    </row>
    <row r="94" spans="1:9">
      <c r="A94" s="23" t="s">
        <v>95</v>
      </c>
      <c r="B94" s="61">
        <v>42803</v>
      </c>
      <c r="C94" s="23" t="s">
        <v>160</v>
      </c>
      <c r="D94" s="23" t="s">
        <v>114</v>
      </c>
      <c r="E94" s="23" t="s">
        <v>100</v>
      </c>
      <c r="F94" s="64">
        <v>1.5</v>
      </c>
      <c r="G94" s="64"/>
      <c r="H94" s="64">
        <v>1.5</v>
      </c>
      <c r="I94" s="23" t="s">
        <v>106</v>
      </c>
    </row>
    <row r="95" spans="1:9">
      <c r="A95" s="23" t="s">
        <v>94</v>
      </c>
      <c r="B95" s="61">
        <v>42760</v>
      </c>
      <c r="C95" s="23" t="s">
        <v>160</v>
      </c>
      <c r="D95" s="23" t="s">
        <v>114</v>
      </c>
      <c r="E95" s="23" t="s">
        <v>100</v>
      </c>
      <c r="F95" s="64">
        <v>4</v>
      </c>
      <c r="G95" s="64"/>
      <c r="H95" s="64">
        <v>4</v>
      </c>
      <c r="I95" s="23" t="s">
        <v>102</v>
      </c>
    </row>
    <row r="96" spans="1:9">
      <c r="A96" s="23" t="s">
        <v>94</v>
      </c>
      <c r="B96" s="61">
        <v>42774</v>
      </c>
      <c r="C96" s="23" t="s">
        <v>160</v>
      </c>
      <c r="D96" s="23" t="s">
        <v>114</v>
      </c>
      <c r="E96" s="23" t="s">
        <v>100</v>
      </c>
      <c r="F96" s="64">
        <v>3</v>
      </c>
      <c r="G96" s="64"/>
      <c r="H96" s="64">
        <v>3</v>
      </c>
      <c r="I96" s="23" t="s">
        <v>102</v>
      </c>
    </row>
    <row r="97" spans="1:9">
      <c r="A97" s="23" t="s">
        <v>94</v>
      </c>
      <c r="B97" s="61">
        <v>42777</v>
      </c>
      <c r="C97" s="23" t="s">
        <v>160</v>
      </c>
      <c r="D97" s="23" t="s">
        <v>114</v>
      </c>
      <c r="E97" s="23" t="s">
        <v>100</v>
      </c>
      <c r="F97" s="64"/>
      <c r="G97" s="64">
        <v>1.5</v>
      </c>
      <c r="H97" s="64">
        <v>1.5</v>
      </c>
      <c r="I97" s="23" t="s">
        <v>102</v>
      </c>
    </row>
    <row r="98" spans="1:9">
      <c r="A98" s="23" t="s">
        <v>94</v>
      </c>
      <c r="B98" s="61">
        <v>42779</v>
      </c>
      <c r="C98" s="23" t="s">
        <v>160</v>
      </c>
      <c r="D98" s="23" t="s">
        <v>114</v>
      </c>
      <c r="E98" s="23" t="s">
        <v>100</v>
      </c>
      <c r="F98" s="64">
        <v>3</v>
      </c>
      <c r="G98" s="64"/>
      <c r="H98" s="64">
        <v>3</v>
      </c>
      <c r="I98" s="23" t="s">
        <v>102</v>
      </c>
    </row>
    <row r="99" spans="1:9">
      <c r="A99" s="23" t="s">
        <v>94</v>
      </c>
      <c r="B99" s="61">
        <v>42782</v>
      </c>
      <c r="C99" s="23" t="s">
        <v>160</v>
      </c>
      <c r="D99" s="23" t="s">
        <v>114</v>
      </c>
      <c r="E99" s="23" t="s">
        <v>100</v>
      </c>
      <c r="F99" s="64"/>
      <c r="G99" s="64">
        <v>3</v>
      </c>
      <c r="H99" s="64">
        <v>3</v>
      </c>
      <c r="I99" s="23" t="s">
        <v>102</v>
      </c>
    </row>
    <row r="100" spans="1:9">
      <c r="A100" s="23" t="s">
        <v>94</v>
      </c>
      <c r="B100" s="61">
        <v>42739</v>
      </c>
      <c r="C100" s="23" t="s">
        <v>160</v>
      </c>
      <c r="D100" s="23" t="s">
        <v>113</v>
      </c>
      <c r="E100" s="23" t="s">
        <v>104</v>
      </c>
      <c r="F100" s="64">
        <v>6</v>
      </c>
      <c r="G100" s="64"/>
      <c r="H100" s="64">
        <v>6</v>
      </c>
      <c r="I100" s="23" t="s">
        <v>101</v>
      </c>
    </row>
    <row r="101" spans="1:9">
      <c r="A101" s="23" t="s">
        <v>94</v>
      </c>
      <c r="B101" s="61">
        <v>42740</v>
      </c>
      <c r="C101" s="23" t="s">
        <v>160</v>
      </c>
      <c r="D101" s="23" t="s">
        <v>113</v>
      </c>
      <c r="E101" s="23" t="s">
        <v>104</v>
      </c>
      <c r="F101" s="64">
        <v>8</v>
      </c>
      <c r="G101" s="64"/>
      <c r="H101" s="64">
        <v>8</v>
      </c>
      <c r="I101" s="23" t="s">
        <v>101</v>
      </c>
    </row>
    <row r="102" spans="1:9">
      <c r="A102" s="23" t="s">
        <v>94</v>
      </c>
      <c r="B102" s="61">
        <v>42741</v>
      </c>
      <c r="C102" s="23" t="s">
        <v>160</v>
      </c>
      <c r="D102" s="23" t="s">
        <v>113</v>
      </c>
      <c r="E102" s="23" t="s">
        <v>104</v>
      </c>
      <c r="F102" s="64">
        <v>6</v>
      </c>
      <c r="G102" s="64"/>
      <c r="H102" s="64">
        <v>6</v>
      </c>
      <c r="I102" s="23" t="s">
        <v>101</v>
      </c>
    </row>
    <row r="103" spans="1:9">
      <c r="A103" s="23" t="s">
        <v>94</v>
      </c>
      <c r="B103" s="61">
        <v>42746</v>
      </c>
      <c r="C103" s="23" t="s">
        <v>160</v>
      </c>
      <c r="D103" s="23" t="s">
        <v>113</v>
      </c>
      <c r="E103" s="23" t="s">
        <v>104</v>
      </c>
      <c r="F103" s="64">
        <v>5</v>
      </c>
      <c r="G103" s="64"/>
      <c r="H103" s="64">
        <v>5</v>
      </c>
      <c r="I103" s="23" t="s">
        <v>101</v>
      </c>
    </row>
    <row r="104" spans="1:9">
      <c r="A104" s="23" t="s">
        <v>94</v>
      </c>
      <c r="B104" s="61">
        <v>42747</v>
      </c>
      <c r="C104" s="23" t="s">
        <v>160</v>
      </c>
      <c r="D104" s="23" t="s">
        <v>113</v>
      </c>
      <c r="E104" s="23" t="s">
        <v>104</v>
      </c>
      <c r="F104" s="64">
        <v>7</v>
      </c>
      <c r="G104" s="64"/>
      <c r="H104" s="64">
        <v>7</v>
      </c>
      <c r="I104" s="23" t="s">
        <v>101</v>
      </c>
    </row>
    <row r="105" spans="1:9">
      <c r="A105" s="23" t="s">
        <v>94</v>
      </c>
      <c r="B105" s="61">
        <v>42754</v>
      </c>
      <c r="C105" s="23" t="s">
        <v>160</v>
      </c>
      <c r="D105" s="23" t="s">
        <v>113</v>
      </c>
      <c r="E105" s="23" t="s">
        <v>104</v>
      </c>
      <c r="F105" s="64">
        <v>6</v>
      </c>
      <c r="G105" s="64"/>
      <c r="H105" s="64">
        <v>6</v>
      </c>
      <c r="I105" s="23" t="s">
        <v>101</v>
      </c>
    </row>
    <row r="106" spans="1:9">
      <c r="A106" s="23" t="s">
        <v>94</v>
      </c>
      <c r="B106" s="61">
        <v>42762</v>
      </c>
      <c r="C106" s="23" t="s">
        <v>160</v>
      </c>
      <c r="D106" s="23" t="s">
        <v>113</v>
      </c>
      <c r="E106" s="23" t="s">
        <v>104</v>
      </c>
      <c r="F106" s="64"/>
      <c r="G106" s="64">
        <v>5.5</v>
      </c>
      <c r="H106" s="64">
        <v>5.5</v>
      </c>
      <c r="I106" s="23" t="s">
        <v>101</v>
      </c>
    </row>
    <row r="107" spans="1:9">
      <c r="A107" s="23" t="s">
        <v>94</v>
      </c>
      <c r="B107" s="61">
        <v>42763</v>
      </c>
      <c r="C107" s="23" t="s">
        <v>160</v>
      </c>
      <c r="D107" s="23" t="s">
        <v>113</v>
      </c>
      <c r="E107" s="23" t="s">
        <v>104</v>
      </c>
      <c r="F107" s="64"/>
      <c r="G107" s="64">
        <v>3</v>
      </c>
      <c r="H107" s="64">
        <v>3</v>
      </c>
      <c r="I107" s="23" t="s">
        <v>101</v>
      </c>
    </row>
    <row r="108" spans="1:9">
      <c r="A108" s="23" t="s">
        <v>94</v>
      </c>
      <c r="B108" s="61">
        <v>42765</v>
      </c>
      <c r="C108" s="23" t="s">
        <v>160</v>
      </c>
      <c r="D108" s="23" t="s">
        <v>113</v>
      </c>
      <c r="E108" s="23" t="s">
        <v>104</v>
      </c>
      <c r="F108" s="64">
        <v>5</v>
      </c>
      <c r="G108" s="64"/>
      <c r="H108" s="64">
        <v>5</v>
      </c>
      <c r="I108" s="23" t="s">
        <v>101</v>
      </c>
    </row>
    <row r="109" spans="1:9">
      <c r="A109" s="23" t="s">
        <v>94</v>
      </c>
      <c r="B109" s="61">
        <v>42767</v>
      </c>
      <c r="C109" s="23" t="s">
        <v>160</v>
      </c>
      <c r="D109" s="23" t="s">
        <v>113</v>
      </c>
      <c r="E109" s="23" t="s">
        <v>104</v>
      </c>
      <c r="F109" s="64">
        <v>3</v>
      </c>
      <c r="G109" s="64"/>
      <c r="H109" s="64">
        <v>3</v>
      </c>
      <c r="I109" s="23" t="s">
        <v>101</v>
      </c>
    </row>
    <row r="110" spans="1:9">
      <c r="A110" s="23" t="s">
        <v>94</v>
      </c>
      <c r="B110" s="61">
        <v>42768</v>
      </c>
      <c r="C110" s="23" t="s">
        <v>160</v>
      </c>
      <c r="D110" s="23" t="s">
        <v>113</v>
      </c>
      <c r="E110" s="23" t="s">
        <v>104</v>
      </c>
      <c r="F110" s="64">
        <v>5.5</v>
      </c>
      <c r="G110" s="64"/>
      <c r="H110" s="64">
        <v>5.5</v>
      </c>
      <c r="I110" s="23" t="s">
        <v>101</v>
      </c>
    </row>
    <row r="111" spans="1:9">
      <c r="A111" s="23" t="s">
        <v>94</v>
      </c>
      <c r="B111" s="61">
        <v>42772</v>
      </c>
      <c r="C111" s="23" t="s">
        <v>160</v>
      </c>
      <c r="D111" s="23" t="s">
        <v>113</v>
      </c>
      <c r="E111" s="23" t="s">
        <v>104</v>
      </c>
      <c r="F111" s="64">
        <v>5</v>
      </c>
      <c r="G111" s="64"/>
      <c r="H111" s="64">
        <v>5</v>
      </c>
      <c r="I111" s="23" t="s">
        <v>101</v>
      </c>
    </row>
    <row r="112" spans="1:9">
      <c r="A112" s="23" t="s">
        <v>94</v>
      </c>
      <c r="B112" s="61">
        <v>42819</v>
      </c>
      <c r="C112" s="23" t="s">
        <v>160</v>
      </c>
      <c r="D112" s="23" t="s">
        <v>113</v>
      </c>
      <c r="E112" s="23" t="s">
        <v>104</v>
      </c>
      <c r="F112" s="64"/>
      <c r="G112" s="64">
        <v>2</v>
      </c>
      <c r="H112" s="64">
        <v>2</v>
      </c>
      <c r="I112" s="23" t="s">
        <v>101</v>
      </c>
    </row>
    <row r="113" spans="1:9">
      <c r="A113" s="23" t="s">
        <v>94</v>
      </c>
      <c r="B113" s="61">
        <v>42821</v>
      </c>
      <c r="C113" s="23" t="s">
        <v>160</v>
      </c>
      <c r="D113" s="23" t="s">
        <v>113</v>
      </c>
      <c r="E113" s="23" t="s">
        <v>104</v>
      </c>
      <c r="F113" s="64">
        <v>3</v>
      </c>
      <c r="G113" s="64"/>
      <c r="H113" s="64">
        <v>3</v>
      </c>
      <c r="I113" s="23" t="s">
        <v>101</v>
      </c>
    </row>
    <row r="114" spans="1:9">
      <c r="A114" s="23" t="s">
        <v>94</v>
      </c>
      <c r="B114" s="61">
        <v>42821</v>
      </c>
      <c r="C114" s="23" t="s">
        <v>160</v>
      </c>
      <c r="D114" s="23" t="s">
        <v>113</v>
      </c>
      <c r="E114" s="23" t="s">
        <v>104</v>
      </c>
      <c r="F114" s="64">
        <v>6.5</v>
      </c>
      <c r="G114" s="64"/>
      <c r="H114" s="64">
        <v>6.5</v>
      </c>
      <c r="I114" s="23" t="s">
        <v>101</v>
      </c>
    </row>
    <row r="115" spans="1:9">
      <c r="A115" s="23" t="s">
        <v>94</v>
      </c>
      <c r="B115" s="61">
        <v>42821</v>
      </c>
      <c r="C115" s="23" t="s">
        <v>160</v>
      </c>
      <c r="D115" s="23" t="s">
        <v>113</v>
      </c>
      <c r="E115" s="23" t="s">
        <v>104</v>
      </c>
      <c r="F115" s="64">
        <v>4.5</v>
      </c>
      <c r="G115" s="64">
        <v>3.5</v>
      </c>
      <c r="H115" s="64">
        <v>8</v>
      </c>
      <c r="I115" s="23" t="s">
        <v>101</v>
      </c>
    </row>
    <row r="116" spans="1:9">
      <c r="A116" s="23" t="s">
        <v>94</v>
      </c>
      <c r="B116" s="61">
        <v>42821</v>
      </c>
      <c r="C116" s="23" t="s">
        <v>160</v>
      </c>
      <c r="D116" s="23" t="s">
        <v>113</v>
      </c>
      <c r="E116" s="23" t="s">
        <v>104</v>
      </c>
      <c r="F116" s="64"/>
      <c r="G116" s="64">
        <v>3.5</v>
      </c>
      <c r="H116" s="64">
        <v>3.5</v>
      </c>
      <c r="I116" s="23" t="s">
        <v>101</v>
      </c>
    </row>
    <row r="117" spans="1:9">
      <c r="A117" s="23" t="s">
        <v>94</v>
      </c>
      <c r="B117" s="61">
        <v>42821</v>
      </c>
      <c r="C117" s="23" t="s">
        <v>160</v>
      </c>
      <c r="D117" s="23" t="s">
        <v>113</v>
      </c>
      <c r="E117" s="23" t="s">
        <v>104</v>
      </c>
      <c r="F117" s="64">
        <v>7</v>
      </c>
      <c r="G117" s="64"/>
      <c r="H117" s="64">
        <v>7</v>
      </c>
      <c r="I117" s="23" t="s">
        <v>101</v>
      </c>
    </row>
    <row r="118" spans="1:9">
      <c r="A118" s="23" t="s">
        <v>94</v>
      </c>
      <c r="B118" s="61">
        <v>42821</v>
      </c>
      <c r="C118" s="23" t="s">
        <v>160</v>
      </c>
      <c r="D118" s="23" t="s">
        <v>113</v>
      </c>
      <c r="E118" s="23" t="s">
        <v>104</v>
      </c>
      <c r="F118" s="64">
        <v>2.5</v>
      </c>
      <c r="G118" s="64"/>
      <c r="H118" s="64">
        <v>2.5</v>
      </c>
      <c r="I118" s="23" t="s">
        <v>101</v>
      </c>
    </row>
    <row r="119" spans="1:9">
      <c r="A119" s="23" t="s">
        <v>94</v>
      </c>
      <c r="B119" s="61">
        <v>42821</v>
      </c>
      <c r="C119" s="23" t="s">
        <v>160</v>
      </c>
      <c r="D119" s="23" t="s">
        <v>113</v>
      </c>
      <c r="E119" s="23" t="s">
        <v>104</v>
      </c>
      <c r="F119" s="64"/>
      <c r="G119" s="64">
        <v>3</v>
      </c>
      <c r="H119" s="64">
        <v>3</v>
      </c>
      <c r="I119" s="23" t="s">
        <v>101</v>
      </c>
    </row>
    <row r="120" spans="1:9">
      <c r="A120" s="23" t="s">
        <v>94</v>
      </c>
      <c r="B120" s="61">
        <v>42755</v>
      </c>
      <c r="C120" s="23" t="s">
        <v>160</v>
      </c>
      <c r="D120" s="23" t="s">
        <v>113</v>
      </c>
      <c r="E120" s="23" t="s">
        <v>104</v>
      </c>
      <c r="F120" s="64">
        <v>2</v>
      </c>
      <c r="G120" s="64">
        <v>4</v>
      </c>
      <c r="H120" s="64">
        <v>6</v>
      </c>
      <c r="I120" s="23" t="s">
        <v>102</v>
      </c>
    </row>
    <row r="121" spans="1:9">
      <c r="A121" s="24" t="s">
        <v>94</v>
      </c>
      <c r="B121" s="62">
        <v>42767</v>
      </c>
      <c r="C121" s="24" t="s">
        <v>161</v>
      </c>
      <c r="D121" s="24" t="s">
        <v>99</v>
      </c>
      <c r="E121" s="24" t="s">
        <v>103</v>
      </c>
      <c r="F121" s="65">
        <v>3</v>
      </c>
      <c r="G121" s="65"/>
      <c r="H121" s="65">
        <v>3</v>
      </c>
      <c r="I121" s="24" t="s">
        <v>101</v>
      </c>
    </row>
    <row r="122" spans="1:9">
      <c r="A122" s="24" t="s">
        <v>94</v>
      </c>
      <c r="B122" s="62">
        <v>42821</v>
      </c>
      <c r="C122" s="24" t="s">
        <v>161</v>
      </c>
      <c r="D122" s="24" t="s">
        <v>99</v>
      </c>
      <c r="E122" s="24" t="s">
        <v>103</v>
      </c>
      <c r="F122" s="65"/>
      <c r="G122" s="65">
        <v>3</v>
      </c>
      <c r="H122" s="65">
        <v>3</v>
      </c>
      <c r="I122" s="24" t="s">
        <v>105</v>
      </c>
    </row>
    <row r="123" spans="1:9">
      <c r="A123" s="24" t="s">
        <v>96</v>
      </c>
      <c r="B123" s="62">
        <v>42711</v>
      </c>
      <c r="C123" s="24" t="s">
        <v>161</v>
      </c>
      <c r="D123" s="24" t="s">
        <v>99</v>
      </c>
      <c r="E123" s="24" t="s">
        <v>103</v>
      </c>
      <c r="F123" s="65">
        <v>5.5</v>
      </c>
      <c r="G123" s="65"/>
      <c r="H123" s="65">
        <v>5.5</v>
      </c>
      <c r="I123" s="24" t="s">
        <v>105</v>
      </c>
    </row>
    <row r="124" spans="1:9">
      <c r="A124" s="24" t="s">
        <v>96</v>
      </c>
      <c r="B124" s="62">
        <v>42713</v>
      </c>
      <c r="C124" s="24" t="s">
        <v>161</v>
      </c>
      <c r="D124" s="24" t="s">
        <v>99</v>
      </c>
      <c r="E124" s="24" t="s">
        <v>103</v>
      </c>
      <c r="F124" s="65">
        <v>0.25</v>
      </c>
      <c r="G124" s="65">
        <v>3.75</v>
      </c>
      <c r="H124" s="65">
        <v>4</v>
      </c>
      <c r="I124" s="24" t="s">
        <v>105</v>
      </c>
    </row>
    <row r="125" spans="1:9">
      <c r="A125" s="24" t="s">
        <v>96</v>
      </c>
      <c r="B125" s="62">
        <v>42716</v>
      </c>
      <c r="C125" s="24" t="s">
        <v>161</v>
      </c>
      <c r="D125" s="24" t="s">
        <v>99</v>
      </c>
      <c r="E125" s="24" t="s">
        <v>103</v>
      </c>
      <c r="F125" s="65">
        <v>6</v>
      </c>
      <c r="G125" s="65"/>
      <c r="H125" s="65">
        <v>6</v>
      </c>
      <c r="I125" s="24" t="s">
        <v>105</v>
      </c>
    </row>
    <row r="126" spans="1:9">
      <c r="A126" s="24" t="s">
        <v>96</v>
      </c>
      <c r="B126" s="62">
        <v>42719</v>
      </c>
      <c r="C126" s="24" t="s">
        <v>161</v>
      </c>
      <c r="D126" s="24" t="s">
        <v>99</v>
      </c>
      <c r="E126" s="24" t="s">
        <v>103</v>
      </c>
      <c r="F126" s="65">
        <v>8</v>
      </c>
      <c r="G126" s="65"/>
      <c r="H126" s="65">
        <v>8</v>
      </c>
      <c r="I126" s="24" t="s">
        <v>105</v>
      </c>
    </row>
    <row r="127" spans="1:9">
      <c r="A127" s="24" t="s">
        <v>96</v>
      </c>
      <c r="B127" s="62">
        <v>42720</v>
      </c>
      <c r="C127" s="24" t="s">
        <v>161</v>
      </c>
      <c r="D127" s="24" t="s">
        <v>99</v>
      </c>
      <c r="E127" s="24" t="s">
        <v>103</v>
      </c>
      <c r="F127" s="65">
        <v>2</v>
      </c>
      <c r="G127" s="65">
        <v>4</v>
      </c>
      <c r="H127" s="65">
        <v>6</v>
      </c>
      <c r="I127" s="24" t="s">
        <v>105</v>
      </c>
    </row>
    <row r="128" spans="1:9">
      <c r="A128" s="24" t="s">
        <v>96</v>
      </c>
      <c r="B128" s="62">
        <v>42721</v>
      </c>
      <c r="C128" s="24" t="s">
        <v>161</v>
      </c>
      <c r="D128" s="24" t="s">
        <v>99</v>
      </c>
      <c r="E128" s="24" t="s">
        <v>103</v>
      </c>
      <c r="F128" s="65"/>
      <c r="G128" s="65">
        <v>8</v>
      </c>
      <c r="H128" s="65">
        <v>8</v>
      </c>
      <c r="I128" s="24" t="s">
        <v>105</v>
      </c>
    </row>
    <row r="129" spans="1:9">
      <c r="A129" s="24" t="s">
        <v>96</v>
      </c>
      <c r="B129" s="62">
        <v>42739</v>
      </c>
      <c r="C129" s="24" t="s">
        <v>161</v>
      </c>
      <c r="D129" s="24" t="s">
        <v>99</v>
      </c>
      <c r="E129" s="24" t="s">
        <v>103</v>
      </c>
      <c r="F129" s="65">
        <v>6</v>
      </c>
      <c r="G129" s="65"/>
      <c r="H129" s="65">
        <v>6</v>
      </c>
      <c r="I129" s="24" t="s">
        <v>105</v>
      </c>
    </row>
    <row r="130" spans="1:9">
      <c r="A130" s="24" t="s">
        <v>96</v>
      </c>
      <c r="B130" s="62">
        <v>42753</v>
      </c>
      <c r="C130" s="24" t="s">
        <v>161</v>
      </c>
      <c r="D130" s="24" t="s">
        <v>99</v>
      </c>
      <c r="E130" s="24" t="s">
        <v>103</v>
      </c>
      <c r="F130" s="65">
        <v>11</v>
      </c>
      <c r="G130" s="65"/>
      <c r="H130" s="65">
        <v>11</v>
      </c>
      <c r="I130" s="24" t="s">
        <v>106</v>
      </c>
    </row>
    <row r="131" spans="1:9">
      <c r="A131" s="24" t="s">
        <v>96</v>
      </c>
      <c r="B131" s="62">
        <v>42759</v>
      </c>
      <c r="C131" s="24" t="s">
        <v>161</v>
      </c>
      <c r="D131" s="24" t="s">
        <v>99</v>
      </c>
      <c r="E131" s="24" t="s">
        <v>103</v>
      </c>
      <c r="F131" s="65">
        <v>14</v>
      </c>
      <c r="G131" s="65"/>
      <c r="H131" s="65">
        <v>14</v>
      </c>
      <c r="I131" s="24" t="s">
        <v>101</v>
      </c>
    </row>
    <row r="132" spans="1:9">
      <c r="A132" s="24" t="s">
        <v>96</v>
      </c>
      <c r="B132" s="62">
        <v>42760</v>
      </c>
      <c r="C132" s="24" t="s">
        <v>161</v>
      </c>
      <c r="D132" s="24" t="s">
        <v>99</v>
      </c>
      <c r="E132" s="24" t="s">
        <v>103</v>
      </c>
      <c r="F132" s="65">
        <v>3</v>
      </c>
      <c r="G132" s="65"/>
      <c r="H132" s="65">
        <v>3</v>
      </c>
      <c r="I132" s="24" t="s">
        <v>101</v>
      </c>
    </row>
    <row r="133" spans="1:9">
      <c r="A133" s="24" t="s">
        <v>96</v>
      </c>
      <c r="B133" s="62">
        <v>42763</v>
      </c>
      <c r="C133" s="24" t="s">
        <v>161</v>
      </c>
      <c r="D133" s="24" t="s">
        <v>99</v>
      </c>
      <c r="E133" s="24" t="s">
        <v>103</v>
      </c>
      <c r="F133" s="65"/>
      <c r="G133" s="65">
        <v>4.5</v>
      </c>
      <c r="H133" s="65">
        <v>4.5</v>
      </c>
      <c r="I133" s="24" t="s">
        <v>105</v>
      </c>
    </row>
    <row r="134" spans="1:9">
      <c r="A134" s="24" t="s">
        <v>96</v>
      </c>
      <c r="B134" s="62">
        <v>42767</v>
      </c>
      <c r="C134" s="24" t="s">
        <v>161</v>
      </c>
      <c r="D134" s="24" t="s">
        <v>99</v>
      </c>
      <c r="E134" s="24" t="s">
        <v>103</v>
      </c>
      <c r="F134" s="65">
        <v>6</v>
      </c>
      <c r="G134" s="65"/>
      <c r="H134" s="65">
        <v>6</v>
      </c>
      <c r="I134" s="24" t="s">
        <v>105</v>
      </c>
    </row>
    <row r="135" spans="1:9">
      <c r="A135" s="24" t="s">
        <v>96</v>
      </c>
      <c r="B135" s="62">
        <v>42773</v>
      </c>
      <c r="C135" s="24" t="s">
        <v>161</v>
      </c>
      <c r="D135" s="24" t="s">
        <v>99</v>
      </c>
      <c r="E135" s="24" t="s">
        <v>103</v>
      </c>
      <c r="F135" s="65">
        <v>5</v>
      </c>
      <c r="G135" s="65"/>
      <c r="H135" s="65">
        <v>5</v>
      </c>
      <c r="I135" s="24" t="s">
        <v>105</v>
      </c>
    </row>
    <row r="136" spans="1:9">
      <c r="A136" s="24" t="s">
        <v>96</v>
      </c>
      <c r="B136" s="62">
        <v>42774</v>
      </c>
      <c r="C136" s="24" t="s">
        <v>161</v>
      </c>
      <c r="D136" s="24" t="s">
        <v>99</v>
      </c>
      <c r="E136" s="24" t="s">
        <v>103</v>
      </c>
      <c r="F136" s="65">
        <v>9</v>
      </c>
      <c r="G136" s="65"/>
      <c r="H136" s="65">
        <v>9</v>
      </c>
      <c r="I136" s="24" t="s">
        <v>105</v>
      </c>
    </row>
    <row r="137" spans="1:9">
      <c r="A137" s="24" t="s">
        <v>96</v>
      </c>
      <c r="B137" s="62">
        <v>42775</v>
      </c>
      <c r="C137" s="24" t="s">
        <v>161</v>
      </c>
      <c r="D137" s="24" t="s">
        <v>99</v>
      </c>
      <c r="E137" s="24" t="s">
        <v>103</v>
      </c>
      <c r="F137" s="65">
        <v>7</v>
      </c>
      <c r="G137" s="65">
        <v>1</v>
      </c>
      <c r="H137" s="65">
        <v>8</v>
      </c>
      <c r="I137" s="24" t="s">
        <v>105</v>
      </c>
    </row>
    <row r="138" spans="1:9">
      <c r="A138" s="24" t="s">
        <v>96</v>
      </c>
      <c r="B138" s="62">
        <v>42776</v>
      </c>
      <c r="C138" s="24" t="s">
        <v>161</v>
      </c>
      <c r="D138" s="24" t="s">
        <v>99</v>
      </c>
      <c r="E138" s="24" t="s">
        <v>103</v>
      </c>
      <c r="F138" s="65"/>
      <c r="G138" s="65">
        <v>8</v>
      </c>
      <c r="H138" s="65">
        <v>8</v>
      </c>
      <c r="I138" s="24" t="s">
        <v>105</v>
      </c>
    </row>
    <row r="139" spans="1:9">
      <c r="A139" s="24" t="s">
        <v>96</v>
      </c>
      <c r="B139" s="62">
        <v>42777</v>
      </c>
      <c r="C139" s="24" t="s">
        <v>161</v>
      </c>
      <c r="D139" s="24" t="s">
        <v>99</v>
      </c>
      <c r="E139" s="24" t="s">
        <v>103</v>
      </c>
      <c r="F139" s="65"/>
      <c r="G139" s="65">
        <v>6.5</v>
      </c>
      <c r="H139" s="65">
        <v>6.5</v>
      </c>
      <c r="I139" s="24" t="s">
        <v>105</v>
      </c>
    </row>
    <row r="140" spans="1:9">
      <c r="A140" s="24" t="s">
        <v>96</v>
      </c>
      <c r="B140" s="62">
        <v>42778</v>
      </c>
      <c r="C140" s="24" t="s">
        <v>161</v>
      </c>
      <c r="D140" s="24" t="s">
        <v>99</v>
      </c>
      <c r="E140" s="24" t="s">
        <v>103</v>
      </c>
      <c r="F140" s="65"/>
      <c r="G140" s="65">
        <v>10.5</v>
      </c>
      <c r="H140" s="65">
        <v>10.5</v>
      </c>
      <c r="I140" s="24" t="s">
        <v>105</v>
      </c>
    </row>
    <row r="141" spans="1:9">
      <c r="A141" s="24" t="s">
        <v>96</v>
      </c>
      <c r="B141" s="62">
        <v>42779</v>
      </c>
      <c r="C141" s="24" t="s">
        <v>161</v>
      </c>
      <c r="D141" s="24" t="s">
        <v>99</v>
      </c>
      <c r="E141" s="24" t="s">
        <v>103</v>
      </c>
      <c r="F141" s="65">
        <v>8</v>
      </c>
      <c r="G141" s="65"/>
      <c r="H141" s="65">
        <v>8</v>
      </c>
      <c r="I141" s="24" t="s">
        <v>105</v>
      </c>
    </row>
    <row r="142" spans="1:9">
      <c r="A142" s="24" t="s">
        <v>96</v>
      </c>
      <c r="B142" s="62">
        <v>42780</v>
      </c>
      <c r="C142" s="24" t="s">
        <v>161</v>
      </c>
      <c r="D142" s="24" t="s">
        <v>99</v>
      </c>
      <c r="E142" s="24" t="s">
        <v>103</v>
      </c>
      <c r="F142" s="65">
        <v>4</v>
      </c>
      <c r="G142" s="65"/>
      <c r="H142" s="65">
        <v>4</v>
      </c>
      <c r="I142" s="24" t="s">
        <v>105</v>
      </c>
    </row>
    <row r="143" spans="1:9">
      <c r="A143" s="24" t="s">
        <v>96</v>
      </c>
      <c r="B143" s="62">
        <v>42781</v>
      </c>
      <c r="C143" s="24" t="s">
        <v>161</v>
      </c>
      <c r="D143" s="24" t="s">
        <v>99</v>
      </c>
      <c r="E143" s="24" t="s">
        <v>103</v>
      </c>
      <c r="F143" s="65">
        <v>5.5</v>
      </c>
      <c r="G143" s="65"/>
      <c r="H143" s="65">
        <v>5.5</v>
      </c>
      <c r="I143" s="24" t="s">
        <v>105</v>
      </c>
    </row>
    <row r="144" spans="1:9">
      <c r="A144" s="24" t="s">
        <v>96</v>
      </c>
      <c r="B144" s="62">
        <v>42782</v>
      </c>
      <c r="C144" s="24" t="s">
        <v>161</v>
      </c>
      <c r="D144" s="24" t="s">
        <v>99</v>
      </c>
      <c r="E144" s="24" t="s">
        <v>103</v>
      </c>
      <c r="F144" s="65">
        <v>6</v>
      </c>
      <c r="G144" s="65"/>
      <c r="H144" s="65">
        <v>6</v>
      </c>
      <c r="I144" s="24" t="s">
        <v>105</v>
      </c>
    </row>
    <row r="145" spans="1:9">
      <c r="A145" s="24" t="s">
        <v>96</v>
      </c>
      <c r="B145" s="62">
        <v>43091</v>
      </c>
      <c r="C145" s="24" t="s">
        <v>161</v>
      </c>
      <c r="D145" s="24" t="s">
        <v>99</v>
      </c>
      <c r="E145" s="24" t="s">
        <v>103</v>
      </c>
      <c r="F145" s="65">
        <v>7</v>
      </c>
      <c r="G145" s="65"/>
      <c r="H145" s="65">
        <v>7</v>
      </c>
      <c r="I145" s="24" t="s">
        <v>105</v>
      </c>
    </row>
    <row r="146" spans="1:9">
      <c r="A146" s="24" t="s">
        <v>96</v>
      </c>
      <c r="B146" s="62">
        <v>43098</v>
      </c>
      <c r="C146" s="24" t="s">
        <v>161</v>
      </c>
      <c r="D146" s="24" t="s">
        <v>99</v>
      </c>
      <c r="E146" s="24" t="s">
        <v>103</v>
      </c>
      <c r="F146" s="65">
        <v>9</v>
      </c>
      <c r="G146" s="65"/>
      <c r="H146" s="65">
        <v>9</v>
      </c>
      <c r="I146" s="24" t="s">
        <v>105</v>
      </c>
    </row>
    <row r="147" spans="1:9">
      <c r="A147" s="24" t="s">
        <v>96</v>
      </c>
      <c r="B147" s="62">
        <v>43099</v>
      </c>
      <c r="C147" s="24" t="s">
        <v>161</v>
      </c>
      <c r="D147" s="24" t="s">
        <v>99</v>
      </c>
      <c r="E147" s="24" t="s">
        <v>103</v>
      </c>
      <c r="F147" s="65">
        <v>5</v>
      </c>
      <c r="G147" s="65"/>
      <c r="H147" s="65">
        <v>5</v>
      </c>
      <c r="I147" s="24" t="s">
        <v>105</v>
      </c>
    </row>
    <row r="148" spans="1:9">
      <c r="A148" s="24" t="s">
        <v>95</v>
      </c>
      <c r="B148" s="62">
        <v>42671</v>
      </c>
      <c r="C148" s="24" t="s">
        <v>161</v>
      </c>
      <c r="D148" s="24" t="s">
        <v>99</v>
      </c>
      <c r="E148" s="24" t="s">
        <v>103</v>
      </c>
      <c r="F148" s="65">
        <v>2</v>
      </c>
      <c r="G148" s="65">
        <v>4</v>
      </c>
      <c r="H148" s="65">
        <v>6</v>
      </c>
      <c r="I148" s="24" t="s">
        <v>106</v>
      </c>
    </row>
    <row r="149" spans="1:9">
      <c r="A149" s="24" t="s">
        <v>96</v>
      </c>
      <c r="B149" s="62">
        <v>42808</v>
      </c>
      <c r="C149" s="24" t="s">
        <v>161</v>
      </c>
      <c r="D149" s="24" t="s">
        <v>99</v>
      </c>
      <c r="E149" s="24" t="s">
        <v>107</v>
      </c>
      <c r="F149" s="65">
        <v>12.5</v>
      </c>
      <c r="G149" s="65"/>
      <c r="H149" s="65">
        <v>12.5</v>
      </c>
      <c r="I149" s="24" t="s">
        <v>105</v>
      </c>
    </row>
    <row r="150" spans="1:9">
      <c r="A150" s="24" t="s">
        <v>96</v>
      </c>
      <c r="B150" s="62">
        <v>42809</v>
      </c>
      <c r="C150" s="24" t="s">
        <v>161</v>
      </c>
      <c r="D150" s="24" t="s">
        <v>99</v>
      </c>
      <c r="E150" s="24" t="s">
        <v>107</v>
      </c>
      <c r="F150" s="65">
        <v>11</v>
      </c>
      <c r="G150" s="65"/>
      <c r="H150" s="65">
        <v>11</v>
      </c>
      <c r="I150" s="24" t="s">
        <v>105</v>
      </c>
    </row>
    <row r="151" spans="1:9">
      <c r="A151" s="24" t="s">
        <v>96</v>
      </c>
      <c r="B151" s="62">
        <v>42810</v>
      </c>
      <c r="C151" s="24" t="s">
        <v>161</v>
      </c>
      <c r="D151" s="24" t="s">
        <v>99</v>
      </c>
      <c r="E151" s="24" t="s">
        <v>107</v>
      </c>
      <c r="F151" s="65">
        <v>5</v>
      </c>
      <c r="G151" s="65"/>
      <c r="H151" s="65">
        <v>5</v>
      </c>
      <c r="I151" s="24" t="s">
        <v>105</v>
      </c>
    </row>
    <row r="152" spans="1:9">
      <c r="A152" s="24" t="s">
        <v>96</v>
      </c>
      <c r="B152" s="62">
        <v>42818</v>
      </c>
      <c r="C152" s="24" t="s">
        <v>161</v>
      </c>
      <c r="D152" s="24" t="s">
        <v>99</v>
      </c>
      <c r="E152" s="24" t="s">
        <v>107</v>
      </c>
      <c r="F152" s="65">
        <v>4</v>
      </c>
      <c r="G152" s="65"/>
      <c r="H152" s="65">
        <v>4</v>
      </c>
      <c r="I152" s="24" t="s">
        <v>105</v>
      </c>
    </row>
    <row r="153" spans="1:9">
      <c r="A153" s="24" t="s">
        <v>96</v>
      </c>
      <c r="B153" s="62">
        <v>42819</v>
      </c>
      <c r="C153" s="24" t="s">
        <v>161</v>
      </c>
      <c r="D153" s="24" t="s">
        <v>99</v>
      </c>
      <c r="E153" s="24" t="s">
        <v>107</v>
      </c>
      <c r="F153" s="65"/>
      <c r="G153" s="65">
        <v>6</v>
      </c>
      <c r="H153" s="65">
        <v>6</v>
      </c>
      <c r="I153" s="24" t="s">
        <v>105</v>
      </c>
    </row>
    <row r="154" spans="1:9">
      <c r="A154" s="24" t="s">
        <v>96</v>
      </c>
      <c r="B154" s="62">
        <v>42826</v>
      </c>
      <c r="C154" s="24" t="s">
        <v>161</v>
      </c>
      <c r="D154" s="24" t="s">
        <v>99</v>
      </c>
      <c r="E154" s="24" t="s">
        <v>107</v>
      </c>
      <c r="F154" s="65"/>
      <c r="G154" s="65">
        <v>14</v>
      </c>
      <c r="H154" s="65">
        <v>14</v>
      </c>
      <c r="I154" s="24" t="s">
        <v>105</v>
      </c>
    </row>
    <row r="155" spans="1:9">
      <c r="A155" s="24" t="s">
        <v>94</v>
      </c>
      <c r="B155" s="62">
        <v>42761</v>
      </c>
      <c r="C155" s="24" t="s">
        <v>161</v>
      </c>
      <c r="D155" s="24" t="s">
        <v>113</v>
      </c>
      <c r="E155" s="24" t="s">
        <v>103</v>
      </c>
      <c r="F155" s="65">
        <v>5</v>
      </c>
      <c r="G155" s="65">
        <v>1</v>
      </c>
      <c r="H155" s="65">
        <v>6</v>
      </c>
      <c r="I155" s="24" t="s">
        <v>101</v>
      </c>
    </row>
    <row r="156" spans="1:9">
      <c r="A156" s="24" t="s">
        <v>94</v>
      </c>
      <c r="B156" s="62">
        <v>42821</v>
      </c>
      <c r="C156" s="24" t="s">
        <v>161</v>
      </c>
      <c r="D156" s="24" t="s">
        <v>113</v>
      </c>
      <c r="E156" s="24" t="s">
        <v>103</v>
      </c>
      <c r="F156" s="65">
        <v>6</v>
      </c>
      <c r="G156" s="65"/>
      <c r="H156" s="65">
        <v>6</v>
      </c>
      <c r="I156" s="24" t="s">
        <v>105</v>
      </c>
    </row>
    <row r="157" spans="1:9">
      <c r="A157" s="24" t="s">
        <v>94</v>
      </c>
      <c r="B157" s="62">
        <v>42821</v>
      </c>
      <c r="C157" s="24" t="s">
        <v>161</v>
      </c>
      <c r="D157" s="24" t="s">
        <v>113</v>
      </c>
      <c r="E157" s="24" t="s">
        <v>103</v>
      </c>
      <c r="F157" s="65">
        <v>6</v>
      </c>
      <c r="G157" s="65"/>
      <c r="H157" s="65">
        <v>6</v>
      </c>
      <c r="I157" s="24" t="s">
        <v>105</v>
      </c>
    </row>
    <row r="158" spans="1:9">
      <c r="A158" s="24" t="s">
        <v>94</v>
      </c>
      <c r="B158" s="62">
        <v>42821</v>
      </c>
      <c r="C158" s="24" t="s">
        <v>161</v>
      </c>
      <c r="D158" s="24" t="s">
        <v>113</v>
      </c>
      <c r="E158" s="24" t="s">
        <v>103</v>
      </c>
      <c r="F158" s="65"/>
      <c r="G158" s="65">
        <v>7.5</v>
      </c>
      <c r="H158" s="65">
        <v>7.5</v>
      </c>
      <c r="I158" s="24" t="s">
        <v>105</v>
      </c>
    </row>
    <row r="159" spans="1:9">
      <c r="A159" s="24" t="s">
        <v>94</v>
      </c>
      <c r="B159" s="62">
        <v>42821</v>
      </c>
      <c r="C159" s="24" t="s">
        <v>161</v>
      </c>
      <c r="D159" s="24" t="s">
        <v>113</v>
      </c>
      <c r="E159" s="24" t="s">
        <v>103</v>
      </c>
      <c r="F159" s="65">
        <v>6</v>
      </c>
      <c r="G159" s="65">
        <v>1</v>
      </c>
      <c r="H159" s="65">
        <v>7</v>
      </c>
      <c r="I159" s="24" t="s">
        <v>105</v>
      </c>
    </row>
    <row r="160" spans="1:9">
      <c r="A160" s="24" t="s">
        <v>94</v>
      </c>
      <c r="B160" s="62">
        <v>42821</v>
      </c>
      <c r="C160" s="24" t="s">
        <v>161</v>
      </c>
      <c r="D160" s="24" t="s">
        <v>113</v>
      </c>
      <c r="E160" s="24" t="s">
        <v>103</v>
      </c>
      <c r="F160" s="65"/>
      <c r="G160" s="65">
        <v>3</v>
      </c>
      <c r="H160" s="65">
        <v>3</v>
      </c>
      <c r="I160" s="24" t="s">
        <v>105</v>
      </c>
    </row>
    <row r="161" spans="1:9">
      <c r="A161" s="24" t="s">
        <v>94</v>
      </c>
      <c r="B161" s="62">
        <v>42821</v>
      </c>
      <c r="C161" s="24" t="s">
        <v>161</v>
      </c>
      <c r="D161" s="24" t="s">
        <v>113</v>
      </c>
      <c r="E161" s="24" t="s">
        <v>103</v>
      </c>
      <c r="F161" s="65">
        <v>2</v>
      </c>
      <c r="G161" s="65">
        <v>6</v>
      </c>
      <c r="H161" s="65">
        <v>8</v>
      </c>
      <c r="I161" s="24" t="s">
        <v>105</v>
      </c>
    </row>
    <row r="162" spans="1:9">
      <c r="A162" s="24" t="s">
        <v>94</v>
      </c>
      <c r="B162" s="62">
        <v>42821</v>
      </c>
      <c r="C162" s="24" t="s">
        <v>161</v>
      </c>
      <c r="D162" s="24" t="s">
        <v>113</v>
      </c>
      <c r="E162" s="24" t="s">
        <v>103</v>
      </c>
      <c r="F162" s="65"/>
      <c r="G162" s="65">
        <v>3</v>
      </c>
      <c r="H162" s="65">
        <v>3</v>
      </c>
      <c r="I162" s="24" t="s">
        <v>105</v>
      </c>
    </row>
    <row r="163" spans="1:9">
      <c r="A163" s="24" t="s">
        <v>94</v>
      </c>
      <c r="B163" s="62">
        <v>42821</v>
      </c>
      <c r="C163" s="24" t="s">
        <v>161</v>
      </c>
      <c r="D163" s="24" t="s">
        <v>113</v>
      </c>
      <c r="E163" s="24" t="s">
        <v>103</v>
      </c>
      <c r="F163" s="65">
        <v>6</v>
      </c>
      <c r="G163" s="65"/>
      <c r="H163" s="65">
        <v>6</v>
      </c>
      <c r="I163" s="24" t="s">
        <v>101</v>
      </c>
    </row>
    <row r="164" spans="1:9">
      <c r="A164" s="24" t="s">
        <v>94</v>
      </c>
      <c r="B164" s="62">
        <v>42821</v>
      </c>
      <c r="C164" s="24" t="s">
        <v>161</v>
      </c>
      <c r="D164" s="24" t="s">
        <v>113</v>
      </c>
      <c r="E164" s="24" t="s">
        <v>103</v>
      </c>
      <c r="F164" s="65">
        <v>8</v>
      </c>
      <c r="G164" s="65"/>
      <c r="H164" s="65">
        <v>8</v>
      </c>
      <c r="I164" s="24" t="s">
        <v>101</v>
      </c>
    </row>
    <row r="165" spans="1:9">
      <c r="A165" s="24" t="s">
        <v>96</v>
      </c>
      <c r="B165" s="62">
        <v>42710</v>
      </c>
      <c r="C165" s="24" t="s">
        <v>161</v>
      </c>
      <c r="D165" s="24" t="s">
        <v>113</v>
      </c>
      <c r="E165" s="24" t="s">
        <v>103</v>
      </c>
      <c r="F165" s="65">
        <v>11.75</v>
      </c>
      <c r="G165" s="65"/>
      <c r="H165" s="65">
        <v>11.75</v>
      </c>
      <c r="I165" s="24" t="s">
        <v>105</v>
      </c>
    </row>
    <row r="166" spans="1:9">
      <c r="A166" s="24" t="s">
        <v>96</v>
      </c>
      <c r="B166" s="62">
        <v>42711</v>
      </c>
      <c r="C166" s="24" t="s">
        <v>161</v>
      </c>
      <c r="D166" s="24" t="s">
        <v>113</v>
      </c>
      <c r="E166" s="24" t="s">
        <v>103</v>
      </c>
      <c r="F166" s="65">
        <v>5.5</v>
      </c>
      <c r="G166" s="65"/>
      <c r="H166" s="65">
        <v>5.5</v>
      </c>
      <c r="I166" s="24"/>
    </row>
    <row r="167" spans="1:9">
      <c r="A167" s="24" t="s">
        <v>96</v>
      </c>
      <c r="B167" s="62">
        <v>42712</v>
      </c>
      <c r="C167" s="24" t="s">
        <v>161</v>
      </c>
      <c r="D167" s="24" t="s">
        <v>113</v>
      </c>
      <c r="E167" s="24" t="s">
        <v>103</v>
      </c>
      <c r="F167" s="65">
        <v>8</v>
      </c>
      <c r="G167" s="65"/>
      <c r="H167" s="65">
        <v>8</v>
      </c>
      <c r="I167" s="24" t="s">
        <v>105</v>
      </c>
    </row>
    <row r="168" spans="1:9">
      <c r="A168" s="24" t="s">
        <v>96</v>
      </c>
      <c r="B168" s="62">
        <v>42713</v>
      </c>
      <c r="C168" s="24" t="s">
        <v>161</v>
      </c>
      <c r="D168" s="24" t="s">
        <v>113</v>
      </c>
      <c r="E168" s="24" t="s">
        <v>103</v>
      </c>
      <c r="F168" s="65"/>
      <c r="G168" s="65">
        <v>5</v>
      </c>
      <c r="H168" s="65">
        <v>5</v>
      </c>
      <c r="I168" s="24"/>
    </row>
    <row r="169" spans="1:9">
      <c r="A169" s="24" t="s">
        <v>96</v>
      </c>
      <c r="B169" s="62">
        <v>42717</v>
      </c>
      <c r="C169" s="24" t="s">
        <v>161</v>
      </c>
      <c r="D169" s="24" t="s">
        <v>113</v>
      </c>
      <c r="E169" s="24" t="s">
        <v>103</v>
      </c>
      <c r="F169" s="65">
        <v>6</v>
      </c>
      <c r="G169" s="65"/>
      <c r="H169" s="65">
        <v>6</v>
      </c>
      <c r="I169" s="24" t="s">
        <v>101</v>
      </c>
    </row>
    <row r="170" spans="1:9">
      <c r="A170" s="24" t="s">
        <v>96</v>
      </c>
      <c r="B170" s="62">
        <v>42718</v>
      </c>
      <c r="C170" s="24" t="s">
        <v>161</v>
      </c>
      <c r="D170" s="24" t="s">
        <v>113</v>
      </c>
      <c r="E170" s="24" t="s">
        <v>103</v>
      </c>
      <c r="F170" s="65">
        <v>7</v>
      </c>
      <c r="G170" s="65"/>
      <c r="H170" s="65">
        <v>7</v>
      </c>
      <c r="I170" s="24" t="s">
        <v>101</v>
      </c>
    </row>
    <row r="171" spans="1:9">
      <c r="A171" s="24" t="s">
        <v>96</v>
      </c>
      <c r="B171" s="62">
        <v>42722</v>
      </c>
      <c r="C171" s="24" t="s">
        <v>161</v>
      </c>
      <c r="D171" s="24" t="s">
        <v>113</v>
      </c>
      <c r="E171" s="24" t="s">
        <v>103</v>
      </c>
      <c r="F171" s="65"/>
      <c r="G171" s="65">
        <v>10</v>
      </c>
      <c r="H171" s="65">
        <v>10</v>
      </c>
      <c r="I171" s="24" t="s">
        <v>101</v>
      </c>
    </row>
    <row r="172" spans="1:9">
      <c r="A172" s="24" t="s">
        <v>96</v>
      </c>
      <c r="B172" s="62">
        <v>42724</v>
      </c>
      <c r="C172" s="24" t="s">
        <v>161</v>
      </c>
      <c r="D172" s="24" t="s">
        <v>113</v>
      </c>
      <c r="E172" s="24" t="s">
        <v>103</v>
      </c>
      <c r="F172" s="65">
        <v>7</v>
      </c>
      <c r="G172" s="65"/>
      <c r="H172" s="65">
        <v>7</v>
      </c>
      <c r="I172" s="24" t="s">
        <v>105</v>
      </c>
    </row>
    <row r="173" spans="1:9">
      <c r="A173" s="24" t="s">
        <v>96</v>
      </c>
      <c r="B173" s="62">
        <v>42736</v>
      </c>
      <c r="C173" s="24" t="s">
        <v>161</v>
      </c>
      <c r="D173" s="24" t="s">
        <v>113</v>
      </c>
      <c r="E173" s="24" t="s">
        <v>103</v>
      </c>
      <c r="F173" s="65">
        <v>3.5</v>
      </c>
      <c r="G173" s="65">
        <v>2.5</v>
      </c>
      <c r="H173" s="65">
        <v>6</v>
      </c>
      <c r="I173" s="24"/>
    </row>
    <row r="174" spans="1:9">
      <c r="A174" s="24" t="s">
        <v>96</v>
      </c>
      <c r="B174" s="62">
        <v>42738</v>
      </c>
      <c r="C174" s="24" t="s">
        <v>161</v>
      </c>
      <c r="D174" s="24" t="s">
        <v>113</v>
      </c>
      <c r="E174" s="24" t="s">
        <v>103</v>
      </c>
      <c r="F174" s="65">
        <v>6</v>
      </c>
      <c r="G174" s="65"/>
      <c r="H174" s="65">
        <v>6</v>
      </c>
      <c r="I174" s="24" t="s">
        <v>105</v>
      </c>
    </row>
    <row r="175" spans="1:9">
      <c r="A175" s="24" t="s">
        <v>96</v>
      </c>
      <c r="B175" s="62">
        <v>42739</v>
      </c>
      <c r="C175" s="24" t="s">
        <v>161</v>
      </c>
      <c r="D175" s="24" t="s">
        <v>113</v>
      </c>
      <c r="E175" s="24" t="s">
        <v>103</v>
      </c>
      <c r="F175" s="65">
        <v>6</v>
      </c>
      <c r="G175" s="65"/>
      <c r="H175" s="65">
        <v>6</v>
      </c>
      <c r="I175" s="24" t="s">
        <v>105</v>
      </c>
    </row>
    <row r="176" spans="1:9">
      <c r="A176" s="24" t="s">
        <v>96</v>
      </c>
      <c r="B176" s="62">
        <v>42740</v>
      </c>
      <c r="C176" s="24" t="s">
        <v>161</v>
      </c>
      <c r="D176" s="24" t="s">
        <v>113</v>
      </c>
      <c r="E176" s="24" t="s">
        <v>103</v>
      </c>
      <c r="F176" s="65">
        <v>8</v>
      </c>
      <c r="G176" s="65"/>
      <c r="H176" s="65">
        <v>8</v>
      </c>
      <c r="I176" s="24" t="s">
        <v>105</v>
      </c>
    </row>
    <row r="177" spans="1:9">
      <c r="A177" s="24" t="s">
        <v>96</v>
      </c>
      <c r="B177" s="62">
        <v>42741</v>
      </c>
      <c r="C177" s="24" t="s">
        <v>161</v>
      </c>
      <c r="D177" s="24" t="s">
        <v>113</v>
      </c>
      <c r="E177" s="24" t="s">
        <v>103</v>
      </c>
      <c r="F177" s="65">
        <v>6</v>
      </c>
      <c r="G177" s="65"/>
      <c r="H177" s="65">
        <v>6</v>
      </c>
      <c r="I177" s="24" t="s">
        <v>105</v>
      </c>
    </row>
    <row r="178" spans="1:9">
      <c r="A178" s="24" t="s">
        <v>96</v>
      </c>
      <c r="B178" s="62">
        <v>42746</v>
      </c>
      <c r="C178" s="24" t="s">
        <v>161</v>
      </c>
      <c r="D178" s="24" t="s">
        <v>113</v>
      </c>
      <c r="E178" s="24" t="s">
        <v>103</v>
      </c>
      <c r="F178" s="65">
        <v>10</v>
      </c>
      <c r="G178" s="65"/>
      <c r="H178" s="65">
        <v>10</v>
      </c>
      <c r="I178" s="24" t="s">
        <v>105</v>
      </c>
    </row>
    <row r="179" spans="1:9">
      <c r="A179" s="24" t="s">
        <v>96</v>
      </c>
      <c r="B179" s="62">
        <v>42747</v>
      </c>
      <c r="C179" s="24" t="s">
        <v>161</v>
      </c>
      <c r="D179" s="24" t="s">
        <v>113</v>
      </c>
      <c r="E179" s="24" t="s">
        <v>103</v>
      </c>
      <c r="F179" s="65">
        <v>7</v>
      </c>
      <c r="G179" s="65"/>
      <c r="H179" s="65">
        <v>7</v>
      </c>
      <c r="I179" s="24" t="s">
        <v>105</v>
      </c>
    </row>
    <row r="180" spans="1:9">
      <c r="A180" s="24" t="s">
        <v>96</v>
      </c>
      <c r="B180" s="62">
        <v>42748</v>
      </c>
      <c r="C180" s="24" t="s">
        <v>161</v>
      </c>
      <c r="D180" s="24" t="s">
        <v>113</v>
      </c>
      <c r="E180" s="24" t="s">
        <v>103</v>
      </c>
      <c r="F180" s="65"/>
      <c r="G180" s="65">
        <v>1</v>
      </c>
      <c r="H180" s="65">
        <v>1</v>
      </c>
      <c r="I180" s="24" t="s">
        <v>105</v>
      </c>
    </row>
    <row r="181" spans="1:9">
      <c r="A181" s="24" t="s">
        <v>96</v>
      </c>
      <c r="B181" s="62">
        <v>42754</v>
      </c>
      <c r="C181" s="24" t="s">
        <v>161</v>
      </c>
      <c r="D181" s="24" t="s">
        <v>113</v>
      </c>
      <c r="E181" s="24" t="s">
        <v>103</v>
      </c>
      <c r="F181" s="65">
        <v>6</v>
      </c>
      <c r="G181" s="65"/>
      <c r="H181" s="65">
        <v>6</v>
      </c>
      <c r="I181" s="24" t="s">
        <v>105</v>
      </c>
    </row>
    <row r="182" spans="1:9">
      <c r="A182" s="24" t="s">
        <v>96</v>
      </c>
      <c r="B182" s="62">
        <v>42755</v>
      </c>
      <c r="C182" s="24" t="s">
        <v>161</v>
      </c>
      <c r="D182" s="24" t="s">
        <v>113</v>
      </c>
      <c r="E182" s="24" t="s">
        <v>103</v>
      </c>
      <c r="F182" s="65">
        <v>4</v>
      </c>
      <c r="G182" s="65">
        <v>2</v>
      </c>
      <c r="H182" s="65">
        <v>6</v>
      </c>
      <c r="I182" s="24" t="s">
        <v>101</v>
      </c>
    </row>
    <row r="183" spans="1:9">
      <c r="A183" s="24" t="s">
        <v>96</v>
      </c>
      <c r="B183" s="62">
        <v>42760</v>
      </c>
      <c r="C183" s="24" t="s">
        <v>161</v>
      </c>
      <c r="D183" s="24" t="s">
        <v>113</v>
      </c>
      <c r="E183" s="24" t="s">
        <v>103</v>
      </c>
      <c r="F183" s="65">
        <v>5</v>
      </c>
      <c r="G183" s="65"/>
      <c r="H183" s="65">
        <v>5</v>
      </c>
      <c r="I183" s="24" t="s">
        <v>101</v>
      </c>
    </row>
    <row r="184" spans="1:9">
      <c r="A184" s="24" t="s">
        <v>96</v>
      </c>
      <c r="B184" s="62">
        <v>42762</v>
      </c>
      <c r="C184" s="24" t="s">
        <v>161</v>
      </c>
      <c r="D184" s="24" t="s">
        <v>113</v>
      </c>
      <c r="E184" s="24" t="s">
        <v>103</v>
      </c>
      <c r="F184" s="65"/>
      <c r="G184" s="65">
        <v>5.5</v>
      </c>
      <c r="H184" s="65">
        <v>5.5</v>
      </c>
      <c r="I184" s="24" t="s">
        <v>105</v>
      </c>
    </row>
    <row r="185" spans="1:9">
      <c r="A185" s="24" t="s">
        <v>96</v>
      </c>
      <c r="B185" s="62">
        <v>42763</v>
      </c>
      <c r="C185" s="24" t="s">
        <v>161</v>
      </c>
      <c r="D185" s="24" t="s">
        <v>113</v>
      </c>
      <c r="E185" s="24" t="s">
        <v>103</v>
      </c>
      <c r="F185" s="65"/>
      <c r="G185" s="65">
        <v>3.5</v>
      </c>
      <c r="H185" s="65">
        <v>3.5</v>
      </c>
      <c r="I185" s="24" t="s">
        <v>105</v>
      </c>
    </row>
    <row r="186" spans="1:9">
      <c r="A186" s="24" t="s">
        <v>96</v>
      </c>
      <c r="B186" s="62">
        <v>42765</v>
      </c>
      <c r="C186" s="24" t="s">
        <v>161</v>
      </c>
      <c r="D186" s="24" t="s">
        <v>113</v>
      </c>
      <c r="E186" s="24" t="s">
        <v>103</v>
      </c>
      <c r="F186" s="65">
        <v>5</v>
      </c>
      <c r="G186" s="65"/>
      <c r="H186" s="65">
        <v>5</v>
      </c>
      <c r="I186" s="24" t="s">
        <v>105</v>
      </c>
    </row>
    <row r="187" spans="1:9">
      <c r="A187" s="24" t="s">
        <v>96</v>
      </c>
      <c r="B187" s="62">
        <v>42767</v>
      </c>
      <c r="C187" s="24" t="s">
        <v>161</v>
      </c>
      <c r="D187" s="24" t="s">
        <v>113</v>
      </c>
      <c r="E187" s="24" t="s">
        <v>103</v>
      </c>
      <c r="F187" s="65">
        <v>3</v>
      </c>
      <c r="G187" s="65"/>
      <c r="H187" s="65">
        <v>3</v>
      </c>
      <c r="I187" s="24" t="s">
        <v>105</v>
      </c>
    </row>
    <row r="188" spans="1:9">
      <c r="A188" s="24" t="s">
        <v>96</v>
      </c>
      <c r="B188" s="62">
        <v>42768</v>
      </c>
      <c r="C188" s="24" t="s">
        <v>161</v>
      </c>
      <c r="D188" s="24" t="s">
        <v>113</v>
      </c>
      <c r="E188" s="24" t="s">
        <v>103</v>
      </c>
      <c r="F188" s="65">
        <v>5.5</v>
      </c>
      <c r="G188" s="65"/>
      <c r="H188" s="65">
        <v>5.5</v>
      </c>
      <c r="I188" s="24" t="s">
        <v>105</v>
      </c>
    </row>
    <row r="189" spans="1:9">
      <c r="A189" s="24" t="s">
        <v>96</v>
      </c>
      <c r="B189" s="62">
        <v>42772</v>
      </c>
      <c r="C189" s="24" t="s">
        <v>161</v>
      </c>
      <c r="D189" s="24" t="s">
        <v>113</v>
      </c>
      <c r="E189" s="24" t="s">
        <v>103</v>
      </c>
      <c r="F189" s="65">
        <v>5</v>
      </c>
      <c r="G189" s="65"/>
      <c r="H189" s="65">
        <v>5</v>
      </c>
      <c r="I189" s="24" t="s">
        <v>105</v>
      </c>
    </row>
    <row r="190" spans="1:9">
      <c r="A190" s="24" t="s">
        <v>96</v>
      </c>
      <c r="B190" s="62">
        <v>42774</v>
      </c>
      <c r="C190" s="24" t="s">
        <v>161</v>
      </c>
      <c r="D190" s="24" t="s">
        <v>113</v>
      </c>
      <c r="E190" s="24" t="s">
        <v>103</v>
      </c>
      <c r="F190" s="65">
        <v>4</v>
      </c>
      <c r="G190" s="65"/>
      <c r="H190" s="65">
        <v>4</v>
      </c>
      <c r="I190" s="24" t="s">
        <v>105</v>
      </c>
    </row>
    <row r="191" spans="1:9">
      <c r="A191" s="24" t="s">
        <v>96</v>
      </c>
      <c r="B191" s="62">
        <v>42776</v>
      </c>
      <c r="C191" s="24" t="s">
        <v>161</v>
      </c>
      <c r="D191" s="24" t="s">
        <v>113</v>
      </c>
      <c r="E191" s="24" t="s">
        <v>103</v>
      </c>
      <c r="F191" s="65"/>
      <c r="G191" s="65">
        <v>4</v>
      </c>
      <c r="H191" s="65">
        <v>4</v>
      </c>
      <c r="I191" s="24" t="s">
        <v>105</v>
      </c>
    </row>
    <row r="192" spans="1:9">
      <c r="A192" s="24" t="s">
        <v>96</v>
      </c>
      <c r="B192" s="62">
        <v>42780</v>
      </c>
      <c r="C192" s="24" t="s">
        <v>161</v>
      </c>
      <c r="D192" s="24" t="s">
        <v>113</v>
      </c>
      <c r="E192" s="24" t="s">
        <v>103</v>
      </c>
      <c r="F192" s="65">
        <v>6</v>
      </c>
      <c r="G192" s="65"/>
      <c r="H192" s="65">
        <v>6</v>
      </c>
      <c r="I192" s="24" t="s">
        <v>105</v>
      </c>
    </row>
    <row r="193" spans="1:9">
      <c r="A193" s="24" t="s">
        <v>96</v>
      </c>
      <c r="B193" s="62">
        <v>42782</v>
      </c>
      <c r="C193" s="24" t="s">
        <v>161</v>
      </c>
      <c r="D193" s="24" t="s">
        <v>113</v>
      </c>
      <c r="E193" s="24" t="s">
        <v>103</v>
      </c>
      <c r="F193" s="65">
        <v>0.5</v>
      </c>
      <c r="G193" s="65">
        <v>5.5</v>
      </c>
      <c r="H193" s="65">
        <v>6</v>
      </c>
      <c r="I193" s="24" t="s">
        <v>105</v>
      </c>
    </row>
    <row r="194" spans="1:9">
      <c r="A194" s="24" t="s">
        <v>96</v>
      </c>
      <c r="B194" s="62">
        <v>43091</v>
      </c>
      <c r="C194" s="24" t="s">
        <v>161</v>
      </c>
      <c r="D194" s="24" t="s">
        <v>113</v>
      </c>
      <c r="E194" s="24" t="s">
        <v>103</v>
      </c>
      <c r="F194" s="65">
        <v>6.5</v>
      </c>
      <c r="G194" s="65"/>
      <c r="H194" s="65">
        <v>6.5</v>
      </c>
      <c r="I194" s="24" t="s">
        <v>105</v>
      </c>
    </row>
    <row r="195" spans="1:9">
      <c r="A195" s="24" t="s">
        <v>96</v>
      </c>
      <c r="B195" s="62">
        <v>43092</v>
      </c>
      <c r="C195" s="24" t="s">
        <v>161</v>
      </c>
      <c r="D195" s="24" t="s">
        <v>113</v>
      </c>
      <c r="E195" s="24" t="s">
        <v>103</v>
      </c>
      <c r="F195" s="65">
        <v>2.5</v>
      </c>
      <c r="G195" s="65">
        <v>5.5</v>
      </c>
      <c r="H195" s="65">
        <v>8</v>
      </c>
      <c r="I195" s="24" t="s">
        <v>105</v>
      </c>
    </row>
    <row r="196" spans="1:9">
      <c r="A196" s="24" t="s">
        <v>96</v>
      </c>
      <c r="B196" s="62">
        <v>43093</v>
      </c>
      <c r="C196" s="24" t="s">
        <v>161</v>
      </c>
      <c r="D196" s="24" t="s">
        <v>113</v>
      </c>
      <c r="E196" s="24" t="s">
        <v>103</v>
      </c>
      <c r="F196" s="65"/>
      <c r="G196" s="65">
        <v>5</v>
      </c>
      <c r="H196" s="65">
        <v>5</v>
      </c>
      <c r="I196" s="24" t="s">
        <v>105</v>
      </c>
    </row>
    <row r="197" spans="1:9">
      <c r="A197" s="24" t="s">
        <v>96</v>
      </c>
      <c r="B197" s="62">
        <v>43096</v>
      </c>
      <c r="C197" s="24" t="s">
        <v>161</v>
      </c>
      <c r="D197" s="24" t="s">
        <v>113</v>
      </c>
      <c r="E197" s="24" t="s">
        <v>103</v>
      </c>
      <c r="F197" s="65">
        <v>5</v>
      </c>
      <c r="G197" s="65"/>
      <c r="H197" s="65">
        <v>5</v>
      </c>
      <c r="I197" s="24" t="s">
        <v>105</v>
      </c>
    </row>
    <row r="198" spans="1:9">
      <c r="A198" s="24" t="s">
        <v>96</v>
      </c>
      <c r="B198" s="62">
        <v>43099</v>
      </c>
      <c r="C198" s="24" t="s">
        <v>161</v>
      </c>
      <c r="D198" s="24" t="s">
        <v>113</v>
      </c>
      <c r="E198" s="24" t="s">
        <v>103</v>
      </c>
      <c r="F198" s="65">
        <v>2.5</v>
      </c>
      <c r="G198" s="65"/>
      <c r="H198" s="65">
        <v>2.5</v>
      </c>
      <c r="I198" s="24" t="s">
        <v>105</v>
      </c>
    </row>
    <row r="199" spans="1:9">
      <c r="A199" s="24" t="s">
        <v>96</v>
      </c>
      <c r="B199" s="62">
        <v>42803</v>
      </c>
      <c r="C199" s="24" t="s">
        <v>161</v>
      </c>
      <c r="D199" s="24" t="s">
        <v>113</v>
      </c>
      <c r="E199" s="24" t="s">
        <v>107</v>
      </c>
      <c r="F199" s="65">
        <v>2</v>
      </c>
      <c r="G199" s="65"/>
      <c r="H199" s="65">
        <v>2</v>
      </c>
      <c r="I199" s="24" t="s">
        <v>101</v>
      </c>
    </row>
    <row r="200" spans="1:9">
      <c r="A200" s="24" t="s">
        <v>96</v>
      </c>
      <c r="B200" s="62">
        <v>42816</v>
      </c>
      <c r="C200" s="24" t="s">
        <v>161</v>
      </c>
      <c r="D200" s="24" t="s">
        <v>113</v>
      </c>
      <c r="E200" s="24" t="s">
        <v>107</v>
      </c>
      <c r="F200" s="65">
        <v>5</v>
      </c>
      <c r="G200" s="65"/>
      <c r="H200" s="65">
        <v>5</v>
      </c>
      <c r="I200" s="24" t="s">
        <v>105</v>
      </c>
    </row>
    <row r="201" spans="1:9">
      <c r="A201" s="24" t="s">
        <v>96</v>
      </c>
      <c r="B201" s="62">
        <v>42821</v>
      </c>
      <c r="C201" s="24" t="s">
        <v>161</v>
      </c>
      <c r="D201" s="24" t="s">
        <v>113</v>
      </c>
      <c r="E201" s="24" t="s">
        <v>107</v>
      </c>
      <c r="F201" s="65">
        <v>5</v>
      </c>
      <c r="G201" s="65"/>
      <c r="H201" s="65">
        <v>5</v>
      </c>
      <c r="I201" s="24" t="s">
        <v>105</v>
      </c>
    </row>
    <row r="202" spans="1:9">
      <c r="A202" s="24" t="s">
        <v>96</v>
      </c>
      <c r="B202" s="62">
        <v>43055</v>
      </c>
      <c r="C202" s="24" t="s">
        <v>161</v>
      </c>
      <c r="D202" s="24" t="s">
        <v>113</v>
      </c>
      <c r="E202" s="24" t="s">
        <v>107</v>
      </c>
      <c r="F202" s="65">
        <v>3</v>
      </c>
      <c r="G202" s="65">
        <v>1.5</v>
      </c>
      <c r="H202" s="65">
        <v>4.5</v>
      </c>
      <c r="I202" s="24" t="s">
        <v>105</v>
      </c>
    </row>
    <row r="203" spans="1:9">
      <c r="A203" s="24" t="s">
        <v>96</v>
      </c>
      <c r="B203" s="62">
        <v>43056</v>
      </c>
      <c r="C203" s="24" t="s">
        <v>161</v>
      </c>
      <c r="D203" s="24" t="s">
        <v>113</v>
      </c>
      <c r="E203" s="24" t="s">
        <v>107</v>
      </c>
      <c r="F203" s="65">
        <v>3</v>
      </c>
      <c r="G203" s="65"/>
      <c r="H203" s="65">
        <v>3</v>
      </c>
      <c r="I203" s="24" t="s">
        <v>105</v>
      </c>
    </row>
    <row r="204" spans="1:9">
      <c r="A204" s="24" t="s">
        <v>94</v>
      </c>
      <c r="B204" s="62">
        <v>42760</v>
      </c>
      <c r="C204" s="24" t="s">
        <v>161</v>
      </c>
      <c r="D204" s="24" t="s">
        <v>113</v>
      </c>
      <c r="E204" s="24" t="s">
        <v>103</v>
      </c>
      <c r="F204" s="65">
        <v>4</v>
      </c>
      <c r="G204" s="65"/>
      <c r="H204" s="65">
        <v>4</v>
      </c>
      <c r="I204" s="24" t="s">
        <v>102</v>
      </c>
    </row>
    <row r="205" spans="1:9">
      <c r="A205" s="24" t="s">
        <v>94</v>
      </c>
      <c r="B205" s="62">
        <v>42821</v>
      </c>
      <c r="C205" s="24" t="s">
        <v>161</v>
      </c>
      <c r="D205" s="24" t="s">
        <v>113</v>
      </c>
      <c r="E205" s="24" t="s">
        <v>103</v>
      </c>
      <c r="F205" s="65"/>
      <c r="G205" s="65">
        <v>2</v>
      </c>
      <c r="H205" s="65">
        <v>2</v>
      </c>
      <c r="I205" s="24" t="s">
        <v>102</v>
      </c>
    </row>
    <row r="206" spans="1:9">
      <c r="A206" s="25" t="s">
        <v>95</v>
      </c>
      <c r="B206" s="63">
        <v>42818</v>
      </c>
      <c r="C206" s="25" t="s">
        <v>162</v>
      </c>
      <c r="D206" s="25" t="s">
        <v>99</v>
      </c>
      <c r="E206" s="25" t="s">
        <v>109</v>
      </c>
      <c r="F206" s="66">
        <v>4</v>
      </c>
      <c r="G206" s="66"/>
      <c r="H206" s="66">
        <v>4</v>
      </c>
      <c r="I206" s="25" t="s">
        <v>106</v>
      </c>
    </row>
    <row r="207" spans="1:9">
      <c r="A207" s="25" t="s">
        <v>95</v>
      </c>
      <c r="B207" s="63">
        <v>42671</v>
      </c>
      <c r="C207" s="25" t="s">
        <v>162</v>
      </c>
      <c r="D207" s="25" t="s">
        <v>99</v>
      </c>
      <c r="E207" s="25" t="s">
        <v>108</v>
      </c>
      <c r="F207" s="66">
        <v>6</v>
      </c>
      <c r="G207" s="66"/>
      <c r="H207" s="66">
        <v>6</v>
      </c>
      <c r="I207" s="25" t="s">
        <v>106</v>
      </c>
    </row>
    <row r="208" spans="1:9">
      <c r="A208" s="25" t="s">
        <v>95</v>
      </c>
      <c r="B208" s="63">
        <v>42709</v>
      </c>
      <c r="C208" s="25" t="s">
        <v>162</v>
      </c>
      <c r="D208" s="25" t="s">
        <v>99</v>
      </c>
      <c r="E208" s="25" t="s">
        <v>108</v>
      </c>
      <c r="F208" s="66">
        <v>5.5</v>
      </c>
      <c r="G208" s="66"/>
      <c r="H208" s="66">
        <v>5.5</v>
      </c>
      <c r="I208" s="25" t="s">
        <v>106</v>
      </c>
    </row>
    <row r="209" spans="1:9">
      <c r="A209" s="25" t="s">
        <v>95</v>
      </c>
      <c r="B209" s="63">
        <v>42710</v>
      </c>
      <c r="C209" s="25" t="s">
        <v>162</v>
      </c>
      <c r="D209" s="25" t="s">
        <v>99</v>
      </c>
      <c r="E209" s="25" t="s">
        <v>108</v>
      </c>
      <c r="F209" s="66">
        <v>7</v>
      </c>
      <c r="G209" s="66"/>
      <c r="H209" s="66">
        <v>7</v>
      </c>
      <c r="I209" s="25" t="s">
        <v>106</v>
      </c>
    </row>
    <row r="210" spans="1:9">
      <c r="A210" s="25" t="s">
        <v>95</v>
      </c>
      <c r="B210" s="63">
        <v>42711</v>
      </c>
      <c r="C210" s="25" t="s">
        <v>162</v>
      </c>
      <c r="D210" s="25" t="s">
        <v>99</v>
      </c>
      <c r="E210" s="25" t="s">
        <v>108</v>
      </c>
      <c r="F210" s="66">
        <v>5.5</v>
      </c>
      <c r="G210" s="66"/>
      <c r="H210" s="66">
        <v>5.5</v>
      </c>
      <c r="I210" s="25" t="s">
        <v>106</v>
      </c>
    </row>
    <row r="211" spans="1:9">
      <c r="A211" s="25" t="s">
        <v>95</v>
      </c>
      <c r="B211" s="63">
        <v>42713</v>
      </c>
      <c r="C211" s="25" t="s">
        <v>162</v>
      </c>
      <c r="D211" s="25" t="s">
        <v>99</v>
      </c>
      <c r="E211" s="25" t="s">
        <v>108</v>
      </c>
      <c r="F211" s="66"/>
      <c r="G211" s="66">
        <v>4</v>
      </c>
      <c r="H211" s="66">
        <v>4</v>
      </c>
      <c r="I211" s="25" t="s">
        <v>106</v>
      </c>
    </row>
    <row r="212" spans="1:9">
      <c r="A212" s="25" t="s">
        <v>95</v>
      </c>
      <c r="B212" s="63">
        <v>42716</v>
      </c>
      <c r="C212" s="25" t="s">
        <v>162</v>
      </c>
      <c r="D212" s="25" t="s">
        <v>99</v>
      </c>
      <c r="E212" s="25" t="s">
        <v>108</v>
      </c>
      <c r="F212" s="66">
        <v>7</v>
      </c>
      <c r="G212" s="66"/>
      <c r="H212" s="66">
        <v>7</v>
      </c>
      <c r="I212" s="25" t="s">
        <v>106</v>
      </c>
    </row>
    <row r="213" spans="1:9">
      <c r="A213" s="25" t="s">
        <v>95</v>
      </c>
      <c r="B213" s="63">
        <v>42719</v>
      </c>
      <c r="C213" s="25" t="s">
        <v>162</v>
      </c>
      <c r="D213" s="25" t="s">
        <v>99</v>
      </c>
      <c r="E213" s="25" t="s">
        <v>108</v>
      </c>
      <c r="F213" s="66">
        <v>8</v>
      </c>
      <c r="G213" s="66"/>
      <c r="H213" s="66">
        <v>8</v>
      </c>
      <c r="I213" s="25" t="s">
        <v>106</v>
      </c>
    </row>
    <row r="214" spans="1:9">
      <c r="A214" s="25" t="s">
        <v>95</v>
      </c>
      <c r="B214" s="63">
        <v>42720</v>
      </c>
      <c r="C214" s="25" t="s">
        <v>162</v>
      </c>
      <c r="D214" s="25" t="s">
        <v>99</v>
      </c>
      <c r="E214" s="25" t="s">
        <v>108</v>
      </c>
      <c r="F214" s="66">
        <v>3</v>
      </c>
      <c r="G214" s="66">
        <v>3</v>
      </c>
      <c r="H214" s="66">
        <v>6</v>
      </c>
      <c r="I214" s="25" t="s">
        <v>106</v>
      </c>
    </row>
    <row r="215" spans="1:9">
      <c r="A215" s="25" t="s">
        <v>95</v>
      </c>
      <c r="B215" s="63">
        <v>42721</v>
      </c>
      <c r="C215" s="25" t="s">
        <v>162</v>
      </c>
      <c r="D215" s="25" t="s">
        <v>99</v>
      </c>
      <c r="E215" s="25" t="s">
        <v>108</v>
      </c>
      <c r="F215" s="66"/>
      <c r="G215" s="66">
        <v>8</v>
      </c>
      <c r="H215" s="66">
        <v>8</v>
      </c>
      <c r="I215" s="25" t="s">
        <v>106</v>
      </c>
    </row>
    <row r="216" spans="1:9">
      <c r="A216" s="25" t="s">
        <v>95</v>
      </c>
      <c r="B216" s="63">
        <v>42739</v>
      </c>
      <c r="C216" s="25" t="s">
        <v>162</v>
      </c>
      <c r="D216" s="25" t="s">
        <v>99</v>
      </c>
      <c r="E216" s="25" t="s">
        <v>108</v>
      </c>
      <c r="F216" s="66">
        <v>6</v>
      </c>
      <c r="G216" s="66"/>
      <c r="H216" s="66">
        <v>6</v>
      </c>
      <c r="I216" s="25" t="s">
        <v>106</v>
      </c>
    </row>
    <row r="217" spans="1:9">
      <c r="A217" s="25" t="s">
        <v>95</v>
      </c>
      <c r="B217" s="63">
        <v>42753</v>
      </c>
      <c r="C217" s="25" t="s">
        <v>162</v>
      </c>
      <c r="D217" s="25" t="s">
        <v>99</v>
      </c>
      <c r="E217" s="25" t="s">
        <v>108</v>
      </c>
      <c r="F217" s="66">
        <v>11</v>
      </c>
      <c r="G217" s="66"/>
      <c r="H217" s="66">
        <v>11</v>
      </c>
      <c r="I217" s="25" t="s">
        <v>106</v>
      </c>
    </row>
    <row r="218" spans="1:9">
      <c r="A218" s="25" t="s">
        <v>95</v>
      </c>
      <c r="B218" s="63">
        <v>42759</v>
      </c>
      <c r="C218" s="25" t="s">
        <v>162</v>
      </c>
      <c r="D218" s="25" t="s">
        <v>99</v>
      </c>
      <c r="E218" s="25" t="s">
        <v>108</v>
      </c>
      <c r="F218" s="66">
        <v>14</v>
      </c>
      <c r="G218" s="66"/>
      <c r="H218" s="66">
        <v>14</v>
      </c>
      <c r="I218" s="25" t="s">
        <v>101</v>
      </c>
    </row>
    <row r="219" spans="1:9">
      <c r="A219" s="25" t="s">
        <v>95</v>
      </c>
      <c r="B219" s="63">
        <v>42760</v>
      </c>
      <c r="C219" s="25" t="s">
        <v>162</v>
      </c>
      <c r="D219" s="25" t="s">
        <v>99</v>
      </c>
      <c r="E219" s="25" t="s">
        <v>108</v>
      </c>
      <c r="F219" s="66">
        <v>3</v>
      </c>
      <c r="G219" s="66"/>
      <c r="H219" s="66">
        <v>3</v>
      </c>
      <c r="I219" s="25"/>
    </row>
    <row r="220" spans="1:9">
      <c r="A220" s="25" t="s">
        <v>95</v>
      </c>
      <c r="B220" s="63">
        <v>42763</v>
      </c>
      <c r="C220" s="25" t="s">
        <v>162</v>
      </c>
      <c r="D220" s="25" t="s">
        <v>99</v>
      </c>
      <c r="E220" s="25" t="s">
        <v>108</v>
      </c>
      <c r="F220" s="66"/>
      <c r="G220" s="66">
        <v>5</v>
      </c>
      <c r="H220" s="66">
        <v>5</v>
      </c>
      <c r="I220" s="25" t="s">
        <v>106</v>
      </c>
    </row>
    <row r="221" spans="1:9">
      <c r="A221" s="25" t="s">
        <v>95</v>
      </c>
      <c r="B221" s="63">
        <v>42767</v>
      </c>
      <c r="C221" s="25" t="s">
        <v>162</v>
      </c>
      <c r="D221" s="25" t="s">
        <v>99</v>
      </c>
      <c r="E221" s="25" t="s">
        <v>108</v>
      </c>
      <c r="F221" s="66">
        <v>6</v>
      </c>
      <c r="G221" s="66"/>
      <c r="H221" s="66">
        <v>6</v>
      </c>
      <c r="I221" s="25" t="s">
        <v>106</v>
      </c>
    </row>
    <row r="222" spans="1:9">
      <c r="A222" s="25" t="s">
        <v>95</v>
      </c>
      <c r="B222" s="63">
        <v>42773</v>
      </c>
      <c r="C222" s="25" t="s">
        <v>162</v>
      </c>
      <c r="D222" s="25" t="s">
        <v>99</v>
      </c>
      <c r="E222" s="25" t="s">
        <v>108</v>
      </c>
      <c r="F222" s="66">
        <v>5</v>
      </c>
      <c r="G222" s="66"/>
      <c r="H222" s="66">
        <v>5</v>
      </c>
      <c r="I222" s="25" t="s">
        <v>106</v>
      </c>
    </row>
    <row r="223" spans="1:9">
      <c r="A223" s="25" t="s">
        <v>95</v>
      </c>
      <c r="B223" s="63">
        <v>42774</v>
      </c>
      <c r="C223" s="25" t="s">
        <v>162</v>
      </c>
      <c r="D223" s="25" t="s">
        <v>99</v>
      </c>
      <c r="E223" s="25" t="s">
        <v>108</v>
      </c>
      <c r="F223" s="66">
        <v>3</v>
      </c>
      <c r="G223" s="66"/>
      <c r="H223" s="66">
        <v>3</v>
      </c>
      <c r="I223" s="25" t="s">
        <v>106</v>
      </c>
    </row>
    <row r="224" spans="1:9">
      <c r="A224" s="25" t="s">
        <v>95</v>
      </c>
      <c r="B224" s="63">
        <v>42774</v>
      </c>
      <c r="C224" s="25" t="s">
        <v>162</v>
      </c>
      <c r="D224" s="25" t="s">
        <v>99</v>
      </c>
      <c r="E224" s="25" t="s">
        <v>108</v>
      </c>
      <c r="F224" s="66">
        <v>6</v>
      </c>
      <c r="G224" s="66"/>
      <c r="H224" s="66">
        <v>6</v>
      </c>
      <c r="I224" s="25" t="s">
        <v>101</v>
      </c>
    </row>
    <row r="225" spans="1:9">
      <c r="A225" s="25" t="s">
        <v>95</v>
      </c>
      <c r="B225" s="63">
        <v>42775</v>
      </c>
      <c r="C225" s="25" t="s">
        <v>162</v>
      </c>
      <c r="D225" s="25" t="s">
        <v>99</v>
      </c>
      <c r="E225" s="25" t="s">
        <v>108</v>
      </c>
      <c r="F225" s="66">
        <v>5</v>
      </c>
      <c r="G225" s="66">
        <v>2</v>
      </c>
      <c r="H225" s="66">
        <v>7</v>
      </c>
      <c r="I225" s="25" t="s">
        <v>101</v>
      </c>
    </row>
    <row r="226" spans="1:9">
      <c r="A226" s="25" t="s">
        <v>95</v>
      </c>
      <c r="B226" s="63">
        <v>42776</v>
      </c>
      <c r="C226" s="25" t="s">
        <v>162</v>
      </c>
      <c r="D226" s="25" t="s">
        <v>99</v>
      </c>
      <c r="E226" s="25" t="s">
        <v>108</v>
      </c>
      <c r="F226" s="66"/>
      <c r="G226" s="66">
        <v>6</v>
      </c>
      <c r="H226" s="66">
        <v>6</v>
      </c>
      <c r="I226" s="25" t="s">
        <v>101</v>
      </c>
    </row>
    <row r="227" spans="1:9">
      <c r="A227" s="25" t="s">
        <v>95</v>
      </c>
      <c r="B227" s="63">
        <v>42777</v>
      </c>
      <c r="C227" s="25" t="s">
        <v>162</v>
      </c>
      <c r="D227" s="25" t="s">
        <v>99</v>
      </c>
      <c r="E227" s="25" t="s">
        <v>108</v>
      </c>
      <c r="F227" s="66"/>
      <c r="G227" s="66">
        <v>6.5</v>
      </c>
      <c r="H227" s="66">
        <v>6.5</v>
      </c>
      <c r="I227" s="25" t="s">
        <v>101</v>
      </c>
    </row>
    <row r="228" spans="1:9">
      <c r="A228" s="25" t="s">
        <v>95</v>
      </c>
      <c r="B228" s="63">
        <v>42778</v>
      </c>
      <c r="C228" s="25" t="s">
        <v>162</v>
      </c>
      <c r="D228" s="25" t="s">
        <v>99</v>
      </c>
      <c r="E228" s="25" t="s">
        <v>108</v>
      </c>
      <c r="F228" s="66"/>
      <c r="G228" s="66">
        <v>10.5</v>
      </c>
      <c r="H228" s="66">
        <v>10.5</v>
      </c>
      <c r="I228" s="25" t="s">
        <v>101</v>
      </c>
    </row>
    <row r="229" spans="1:9">
      <c r="A229" s="25" t="s">
        <v>95</v>
      </c>
      <c r="B229" s="63">
        <v>42779</v>
      </c>
      <c r="C229" s="25" t="s">
        <v>162</v>
      </c>
      <c r="D229" s="25" t="s">
        <v>99</v>
      </c>
      <c r="E229" s="25" t="s">
        <v>108</v>
      </c>
      <c r="F229" s="66">
        <v>11</v>
      </c>
      <c r="G229" s="66"/>
      <c r="H229" s="66">
        <v>11</v>
      </c>
      <c r="I229" s="25" t="s">
        <v>101</v>
      </c>
    </row>
    <row r="230" spans="1:9">
      <c r="A230" s="25" t="s">
        <v>95</v>
      </c>
      <c r="B230" s="63">
        <v>42780</v>
      </c>
      <c r="C230" s="25" t="s">
        <v>162</v>
      </c>
      <c r="D230" s="25" t="s">
        <v>99</v>
      </c>
      <c r="E230" s="25" t="s">
        <v>108</v>
      </c>
      <c r="F230" s="66">
        <v>5</v>
      </c>
      <c r="G230" s="66"/>
      <c r="H230" s="66">
        <v>5</v>
      </c>
      <c r="I230" s="25" t="s">
        <v>101</v>
      </c>
    </row>
    <row r="231" spans="1:9">
      <c r="A231" s="25" t="s">
        <v>95</v>
      </c>
      <c r="B231" s="63">
        <v>42781</v>
      </c>
      <c r="C231" s="25" t="s">
        <v>162</v>
      </c>
      <c r="D231" s="25" t="s">
        <v>99</v>
      </c>
      <c r="E231" s="25" t="s">
        <v>108</v>
      </c>
      <c r="F231" s="66">
        <v>5</v>
      </c>
      <c r="G231" s="66"/>
      <c r="H231" s="66">
        <v>5</v>
      </c>
      <c r="I231" s="25" t="s">
        <v>101</v>
      </c>
    </row>
    <row r="232" spans="1:9">
      <c r="A232" s="25" t="s">
        <v>95</v>
      </c>
      <c r="B232" s="63">
        <v>42782</v>
      </c>
      <c r="C232" s="25" t="s">
        <v>162</v>
      </c>
      <c r="D232" s="25" t="s">
        <v>99</v>
      </c>
      <c r="E232" s="25" t="s">
        <v>108</v>
      </c>
      <c r="F232" s="66">
        <v>4</v>
      </c>
      <c r="G232" s="66">
        <v>2</v>
      </c>
      <c r="H232" s="66">
        <v>6</v>
      </c>
      <c r="I232" s="25" t="s">
        <v>101</v>
      </c>
    </row>
    <row r="233" spans="1:9">
      <c r="A233" s="25" t="s">
        <v>95</v>
      </c>
      <c r="B233" s="63">
        <v>42808</v>
      </c>
      <c r="C233" s="25" t="s">
        <v>162</v>
      </c>
      <c r="D233" s="25" t="s">
        <v>99</v>
      </c>
      <c r="E233" s="25" t="s">
        <v>108</v>
      </c>
      <c r="F233" s="66">
        <v>12.5</v>
      </c>
      <c r="G233" s="66"/>
      <c r="H233" s="66">
        <v>12.5</v>
      </c>
      <c r="I233" s="25" t="s">
        <v>106</v>
      </c>
    </row>
    <row r="234" spans="1:9">
      <c r="A234" s="25" t="s">
        <v>95</v>
      </c>
      <c r="B234" s="63">
        <v>42809</v>
      </c>
      <c r="C234" s="25" t="s">
        <v>162</v>
      </c>
      <c r="D234" s="25" t="s">
        <v>99</v>
      </c>
      <c r="E234" s="25" t="s">
        <v>108</v>
      </c>
      <c r="F234" s="66">
        <v>11</v>
      </c>
      <c r="G234" s="66"/>
      <c r="H234" s="66">
        <v>11</v>
      </c>
      <c r="I234" s="25" t="s">
        <v>106</v>
      </c>
    </row>
    <row r="235" spans="1:9">
      <c r="A235" s="25" t="s">
        <v>95</v>
      </c>
      <c r="B235" s="63">
        <v>42810</v>
      </c>
      <c r="C235" s="25" t="s">
        <v>162</v>
      </c>
      <c r="D235" s="25" t="s">
        <v>99</v>
      </c>
      <c r="E235" s="25" t="s">
        <v>108</v>
      </c>
      <c r="F235" s="66">
        <v>5</v>
      </c>
      <c r="G235" s="66"/>
      <c r="H235" s="66">
        <v>5</v>
      </c>
      <c r="I235" s="25" t="s">
        <v>106</v>
      </c>
    </row>
    <row r="236" spans="1:9">
      <c r="A236" s="25" t="s">
        <v>95</v>
      </c>
      <c r="B236" s="63">
        <v>42819</v>
      </c>
      <c r="C236" s="25" t="s">
        <v>162</v>
      </c>
      <c r="D236" s="25" t="s">
        <v>99</v>
      </c>
      <c r="E236" s="25" t="s">
        <v>108</v>
      </c>
      <c r="F236" s="66"/>
      <c r="G236" s="66">
        <v>6</v>
      </c>
      <c r="H236" s="66">
        <v>6</v>
      </c>
      <c r="I236" s="25" t="s">
        <v>106</v>
      </c>
    </row>
    <row r="237" spans="1:9">
      <c r="A237" s="25" t="s">
        <v>95</v>
      </c>
      <c r="B237" s="63">
        <v>42826</v>
      </c>
      <c r="C237" s="25" t="s">
        <v>162</v>
      </c>
      <c r="D237" s="25" t="s">
        <v>99</v>
      </c>
      <c r="E237" s="25" t="s">
        <v>108</v>
      </c>
      <c r="F237" s="66"/>
      <c r="G237" s="66">
        <v>14</v>
      </c>
      <c r="H237" s="66">
        <v>14</v>
      </c>
      <c r="I237" s="25" t="s">
        <v>106</v>
      </c>
    </row>
    <row r="238" spans="1:9">
      <c r="A238" s="25" t="s">
        <v>95</v>
      </c>
      <c r="B238" s="63">
        <v>42829</v>
      </c>
      <c r="C238" s="25" t="s">
        <v>162</v>
      </c>
      <c r="D238" s="25" t="s">
        <v>99</v>
      </c>
      <c r="E238" s="25" t="s">
        <v>108</v>
      </c>
      <c r="F238" s="66">
        <v>4</v>
      </c>
      <c r="G238" s="66"/>
      <c r="H238" s="66">
        <v>4</v>
      </c>
      <c r="I238" s="25" t="s">
        <v>106</v>
      </c>
    </row>
    <row r="239" spans="1:9">
      <c r="A239" s="25" t="s">
        <v>95</v>
      </c>
      <c r="B239" s="63">
        <v>43091</v>
      </c>
      <c r="C239" s="25" t="s">
        <v>162</v>
      </c>
      <c r="D239" s="25" t="s">
        <v>99</v>
      </c>
      <c r="E239" s="25" t="s">
        <v>108</v>
      </c>
      <c r="F239" s="66">
        <v>7</v>
      </c>
      <c r="G239" s="66"/>
      <c r="H239" s="66">
        <v>7</v>
      </c>
      <c r="I239" s="25" t="s">
        <v>106</v>
      </c>
    </row>
    <row r="240" spans="1:9">
      <c r="A240" s="25" t="s">
        <v>95</v>
      </c>
      <c r="B240" s="63">
        <v>43098</v>
      </c>
      <c r="C240" s="25" t="s">
        <v>162</v>
      </c>
      <c r="D240" s="25" t="s">
        <v>99</v>
      </c>
      <c r="E240" s="25" t="s">
        <v>108</v>
      </c>
      <c r="F240" s="66">
        <v>9</v>
      </c>
      <c r="G240" s="66"/>
      <c r="H240" s="66">
        <v>9</v>
      </c>
      <c r="I240" s="25" t="s">
        <v>106</v>
      </c>
    </row>
    <row r="241" spans="1:9">
      <c r="A241" s="25" t="s">
        <v>95</v>
      </c>
      <c r="B241" s="63">
        <v>43099</v>
      </c>
      <c r="C241" s="25" t="s">
        <v>162</v>
      </c>
      <c r="D241" s="25" t="s">
        <v>99</v>
      </c>
      <c r="E241" s="25" t="s">
        <v>108</v>
      </c>
      <c r="F241" s="66">
        <v>5</v>
      </c>
      <c r="G241" s="66"/>
      <c r="H241" s="66">
        <v>5</v>
      </c>
      <c r="I241" s="25"/>
    </row>
    <row r="242" spans="1:9">
      <c r="A242" s="25" t="s">
        <v>95</v>
      </c>
      <c r="B242" s="63">
        <v>42695</v>
      </c>
      <c r="C242" s="25" t="s">
        <v>162</v>
      </c>
      <c r="D242" s="25" t="s">
        <v>113</v>
      </c>
      <c r="E242" s="25" t="s">
        <v>108</v>
      </c>
      <c r="F242" s="66">
        <v>6</v>
      </c>
      <c r="G242" s="66"/>
      <c r="H242" s="66">
        <v>6</v>
      </c>
      <c r="I242" s="25" t="s">
        <v>101</v>
      </c>
    </row>
    <row r="243" spans="1:9">
      <c r="A243" s="25" t="s">
        <v>95</v>
      </c>
      <c r="B243" s="63">
        <v>42696</v>
      </c>
      <c r="C243" s="25" t="s">
        <v>162</v>
      </c>
      <c r="D243" s="25" t="s">
        <v>113</v>
      </c>
      <c r="E243" s="25" t="s">
        <v>108</v>
      </c>
      <c r="F243" s="66">
        <v>6</v>
      </c>
      <c r="G243" s="66"/>
      <c r="H243" s="66">
        <v>6</v>
      </c>
      <c r="I243" s="25" t="s">
        <v>101</v>
      </c>
    </row>
    <row r="244" spans="1:9">
      <c r="A244" s="25" t="s">
        <v>95</v>
      </c>
      <c r="B244" s="63">
        <v>42699</v>
      </c>
      <c r="C244" s="25" t="s">
        <v>162</v>
      </c>
      <c r="D244" s="25" t="s">
        <v>113</v>
      </c>
      <c r="E244" s="25" t="s">
        <v>108</v>
      </c>
      <c r="F244" s="66"/>
      <c r="G244" s="66">
        <v>7.5</v>
      </c>
      <c r="H244" s="66">
        <v>7.5</v>
      </c>
      <c r="I244" s="25" t="s">
        <v>101</v>
      </c>
    </row>
    <row r="245" spans="1:9">
      <c r="A245" s="25" t="s">
        <v>95</v>
      </c>
      <c r="B245" s="63">
        <v>42703</v>
      </c>
      <c r="C245" s="25" t="s">
        <v>162</v>
      </c>
      <c r="D245" s="25" t="s">
        <v>113</v>
      </c>
      <c r="E245" s="25" t="s">
        <v>108</v>
      </c>
      <c r="F245" s="66">
        <v>6</v>
      </c>
      <c r="G245" s="66">
        <v>1</v>
      </c>
      <c r="H245" s="66">
        <v>7</v>
      </c>
      <c r="I245" s="25" t="s">
        <v>101</v>
      </c>
    </row>
    <row r="246" spans="1:9">
      <c r="A246" s="25" t="s">
        <v>95</v>
      </c>
      <c r="B246" s="63">
        <v>42707</v>
      </c>
      <c r="C246" s="25" t="s">
        <v>162</v>
      </c>
      <c r="D246" s="25" t="s">
        <v>113</v>
      </c>
      <c r="E246" s="25" t="s">
        <v>108</v>
      </c>
      <c r="F246" s="66"/>
      <c r="G246" s="66">
        <v>3</v>
      </c>
      <c r="H246" s="66">
        <v>3</v>
      </c>
      <c r="I246" s="25" t="s">
        <v>101</v>
      </c>
    </row>
    <row r="247" spans="1:9">
      <c r="A247" s="25" t="s">
        <v>95</v>
      </c>
      <c r="B247" s="63">
        <v>42709</v>
      </c>
      <c r="C247" s="25" t="s">
        <v>162</v>
      </c>
      <c r="D247" s="25" t="s">
        <v>113</v>
      </c>
      <c r="E247" s="25" t="s">
        <v>108</v>
      </c>
      <c r="F247" s="66">
        <v>5.5</v>
      </c>
      <c r="G247" s="66"/>
      <c r="H247" s="66">
        <v>5.5</v>
      </c>
      <c r="I247" s="25" t="s">
        <v>106</v>
      </c>
    </row>
    <row r="248" spans="1:9">
      <c r="A248" s="25" t="s">
        <v>95</v>
      </c>
      <c r="B248" s="63">
        <v>42710</v>
      </c>
      <c r="C248" s="25" t="s">
        <v>162</v>
      </c>
      <c r="D248" s="25" t="s">
        <v>113</v>
      </c>
      <c r="E248" s="25" t="s">
        <v>108</v>
      </c>
      <c r="F248" s="66">
        <v>5</v>
      </c>
      <c r="G248" s="66"/>
      <c r="H248" s="66">
        <v>5</v>
      </c>
      <c r="I248" s="25" t="s">
        <v>106</v>
      </c>
    </row>
    <row r="249" spans="1:9">
      <c r="A249" s="25" t="s">
        <v>95</v>
      </c>
      <c r="B249" s="63">
        <v>42711</v>
      </c>
      <c r="C249" s="25" t="s">
        <v>162</v>
      </c>
      <c r="D249" s="25" t="s">
        <v>113</v>
      </c>
      <c r="E249" s="25" t="s">
        <v>108</v>
      </c>
      <c r="F249" s="66">
        <v>5.5</v>
      </c>
      <c r="G249" s="66"/>
      <c r="H249" s="66">
        <v>5.5</v>
      </c>
      <c r="I249" s="25" t="s">
        <v>106</v>
      </c>
    </row>
    <row r="250" spans="1:9">
      <c r="A250" s="25" t="s">
        <v>95</v>
      </c>
      <c r="B250" s="63">
        <v>42712</v>
      </c>
      <c r="C250" s="25" t="s">
        <v>162</v>
      </c>
      <c r="D250" s="25" t="s">
        <v>113</v>
      </c>
      <c r="E250" s="25" t="s">
        <v>108</v>
      </c>
      <c r="F250" s="66">
        <v>6</v>
      </c>
      <c r="G250" s="66">
        <v>2</v>
      </c>
      <c r="H250" s="66">
        <v>8</v>
      </c>
      <c r="I250" s="25" t="s">
        <v>106</v>
      </c>
    </row>
    <row r="251" spans="1:9">
      <c r="A251" s="25" t="s">
        <v>95</v>
      </c>
      <c r="B251" s="63">
        <v>42713</v>
      </c>
      <c r="C251" s="25" t="s">
        <v>162</v>
      </c>
      <c r="D251" s="25" t="s">
        <v>113</v>
      </c>
      <c r="E251" s="25" t="s">
        <v>108</v>
      </c>
      <c r="F251" s="66"/>
      <c r="G251" s="66">
        <v>5</v>
      </c>
      <c r="H251" s="66">
        <v>5</v>
      </c>
      <c r="I251" s="25" t="s">
        <v>106</v>
      </c>
    </row>
    <row r="252" spans="1:9">
      <c r="A252" s="25" t="s">
        <v>95</v>
      </c>
      <c r="B252" s="63">
        <v>42717</v>
      </c>
      <c r="C252" s="25" t="s">
        <v>162</v>
      </c>
      <c r="D252" s="25" t="s">
        <v>113</v>
      </c>
      <c r="E252" s="25" t="s">
        <v>108</v>
      </c>
      <c r="F252" s="66">
        <v>6</v>
      </c>
      <c r="G252" s="66"/>
      <c r="H252" s="66">
        <v>6</v>
      </c>
      <c r="I252" s="25" t="s">
        <v>106</v>
      </c>
    </row>
    <row r="253" spans="1:9">
      <c r="A253" s="25" t="s">
        <v>95</v>
      </c>
      <c r="B253" s="63">
        <v>42718</v>
      </c>
      <c r="C253" s="25" t="s">
        <v>162</v>
      </c>
      <c r="D253" s="25" t="s">
        <v>113</v>
      </c>
      <c r="E253" s="25" t="s">
        <v>108</v>
      </c>
      <c r="F253" s="66">
        <v>7</v>
      </c>
      <c r="G253" s="66"/>
      <c r="H253" s="66">
        <v>7</v>
      </c>
      <c r="I253" s="25" t="s">
        <v>106</v>
      </c>
    </row>
    <row r="254" spans="1:9">
      <c r="A254" s="25" t="s">
        <v>95</v>
      </c>
      <c r="B254" s="63">
        <v>42722</v>
      </c>
      <c r="C254" s="25" t="s">
        <v>162</v>
      </c>
      <c r="D254" s="25" t="s">
        <v>113</v>
      </c>
      <c r="E254" s="25" t="s">
        <v>108</v>
      </c>
      <c r="F254" s="66"/>
      <c r="G254" s="66">
        <v>10</v>
      </c>
      <c r="H254" s="66">
        <v>10</v>
      </c>
      <c r="I254" s="25" t="s">
        <v>106</v>
      </c>
    </row>
    <row r="255" spans="1:9">
      <c r="A255" s="25" t="s">
        <v>95</v>
      </c>
      <c r="B255" s="63">
        <v>42724</v>
      </c>
      <c r="C255" s="25" t="s">
        <v>162</v>
      </c>
      <c r="D255" s="25" t="s">
        <v>113</v>
      </c>
      <c r="E255" s="25" t="s">
        <v>108</v>
      </c>
      <c r="F255" s="66">
        <v>8</v>
      </c>
      <c r="G255" s="66"/>
      <c r="H255" s="66">
        <v>8</v>
      </c>
      <c r="I255" s="25" t="s">
        <v>106</v>
      </c>
    </row>
    <row r="256" spans="1:9">
      <c r="A256" s="25" t="s">
        <v>95</v>
      </c>
      <c r="B256" s="63">
        <v>42736</v>
      </c>
      <c r="C256" s="25" t="s">
        <v>162</v>
      </c>
      <c r="D256" s="25" t="s">
        <v>113</v>
      </c>
      <c r="E256" s="25" t="s">
        <v>108</v>
      </c>
      <c r="F256" s="66"/>
      <c r="G256" s="66">
        <v>6</v>
      </c>
      <c r="H256" s="66">
        <v>6</v>
      </c>
      <c r="I256" s="25" t="s">
        <v>106</v>
      </c>
    </row>
    <row r="257" spans="1:9">
      <c r="A257" s="25" t="s">
        <v>95</v>
      </c>
      <c r="B257" s="63">
        <v>42738</v>
      </c>
      <c r="C257" s="25" t="s">
        <v>162</v>
      </c>
      <c r="D257" s="25" t="s">
        <v>113</v>
      </c>
      <c r="E257" s="25" t="s">
        <v>108</v>
      </c>
      <c r="F257" s="66">
        <v>6</v>
      </c>
      <c r="G257" s="66"/>
      <c r="H257" s="66">
        <v>6</v>
      </c>
      <c r="I257" s="25" t="s">
        <v>106</v>
      </c>
    </row>
    <row r="258" spans="1:9">
      <c r="A258" s="25" t="s">
        <v>95</v>
      </c>
      <c r="B258" s="63">
        <v>42739</v>
      </c>
      <c r="C258" s="25" t="s">
        <v>162</v>
      </c>
      <c r="D258" s="25" t="s">
        <v>113</v>
      </c>
      <c r="E258" s="25" t="s">
        <v>108</v>
      </c>
      <c r="F258" s="66">
        <v>6</v>
      </c>
      <c r="G258" s="66"/>
      <c r="H258" s="66">
        <v>6</v>
      </c>
      <c r="I258" s="25" t="s">
        <v>106</v>
      </c>
    </row>
    <row r="259" spans="1:9">
      <c r="A259" s="25" t="s">
        <v>95</v>
      </c>
      <c r="B259" s="63">
        <v>42740</v>
      </c>
      <c r="C259" s="25" t="s">
        <v>162</v>
      </c>
      <c r="D259" s="25" t="s">
        <v>113</v>
      </c>
      <c r="E259" s="25" t="s">
        <v>108</v>
      </c>
      <c r="F259" s="66">
        <v>8</v>
      </c>
      <c r="G259" s="66"/>
      <c r="H259" s="66">
        <v>8</v>
      </c>
      <c r="I259" s="25" t="s">
        <v>106</v>
      </c>
    </row>
    <row r="260" spans="1:9">
      <c r="A260" s="25" t="s">
        <v>95</v>
      </c>
      <c r="B260" s="63">
        <v>42741</v>
      </c>
      <c r="C260" s="25" t="s">
        <v>162</v>
      </c>
      <c r="D260" s="25" t="s">
        <v>113</v>
      </c>
      <c r="E260" s="25" t="s">
        <v>108</v>
      </c>
      <c r="F260" s="66">
        <v>6</v>
      </c>
      <c r="G260" s="66"/>
      <c r="H260" s="66">
        <v>6</v>
      </c>
      <c r="I260" s="25" t="s">
        <v>106</v>
      </c>
    </row>
    <row r="261" spans="1:9">
      <c r="A261" s="25" t="s">
        <v>95</v>
      </c>
      <c r="B261" s="63">
        <v>42746</v>
      </c>
      <c r="C261" s="25" t="s">
        <v>162</v>
      </c>
      <c r="D261" s="25" t="s">
        <v>113</v>
      </c>
      <c r="E261" s="25" t="s">
        <v>108</v>
      </c>
      <c r="F261" s="66">
        <v>10</v>
      </c>
      <c r="G261" s="66"/>
      <c r="H261" s="66">
        <v>10</v>
      </c>
      <c r="I261" s="25" t="s">
        <v>106</v>
      </c>
    </row>
    <row r="262" spans="1:9">
      <c r="A262" s="25" t="s">
        <v>95</v>
      </c>
      <c r="B262" s="63">
        <v>42747</v>
      </c>
      <c r="C262" s="25" t="s">
        <v>162</v>
      </c>
      <c r="D262" s="25" t="s">
        <v>113</v>
      </c>
      <c r="E262" s="25" t="s">
        <v>108</v>
      </c>
      <c r="F262" s="66">
        <v>7</v>
      </c>
      <c r="G262" s="66"/>
      <c r="H262" s="66">
        <v>7</v>
      </c>
      <c r="I262" s="25" t="s">
        <v>106</v>
      </c>
    </row>
    <row r="263" spans="1:9">
      <c r="A263" s="25" t="s">
        <v>95</v>
      </c>
      <c r="B263" s="63">
        <v>42748</v>
      </c>
      <c r="C263" s="25" t="s">
        <v>162</v>
      </c>
      <c r="D263" s="25" t="s">
        <v>113</v>
      </c>
      <c r="E263" s="25" t="s">
        <v>108</v>
      </c>
      <c r="F263" s="66"/>
      <c r="G263" s="66">
        <v>2</v>
      </c>
      <c r="H263" s="66">
        <v>2</v>
      </c>
      <c r="I263" s="25" t="s">
        <v>106</v>
      </c>
    </row>
    <row r="264" spans="1:9">
      <c r="A264" s="25" t="s">
        <v>95</v>
      </c>
      <c r="B264" s="63">
        <v>42754</v>
      </c>
      <c r="C264" s="25" t="s">
        <v>162</v>
      </c>
      <c r="D264" s="25" t="s">
        <v>113</v>
      </c>
      <c r="E264" s="25" t="s">
        <v>108</v>
      </c>
      <c r="F264" s="66">
        <v>6</v>
      </c>
      <c r="G264" s="66"/>
      <c r="H264" s="66">
        <v>6</v>
      </c>
      <c r="I264" s="25" t="s">
        <v>106</v>
      </c>
    </row>
    <row r="265" spans="1:9">
      <c r="A265" s="25" t="s">
        <v>95</v>
      </c>
      <c r="B265" s="63">
        <v>42755</v>
      </c>
      <c r="C265" s="25" t="s">
        <v>162</v>
      </c>
      <c r="D265" s="25" t="s">
        <v>113</v>
      </c>
      <c r="E265" s="25" t="s">
        <v>108</v>
      </c>
      <c r="F265" s="66">
        <v>2</v>
      </c>
      <c r="G265" s="66">
        <v>4</v>
      </c>
      <c r="H265" s="66">
        <v>6</v>
      </c>
      <c r="I265" s="25" t="s">
        <v>106</v>
      </c>
    </row>
    <row r="266" spans="1:9">
      <c r="A266" s="25" t="s">
        <v>95</v>
      </c>
      <c r="B266" s="63">
        <v>42760</v>
      </c>
      <c r="C266" s="25" t="s">
        <v>162</v>
      </c>
      <c r="D266" s="25" t="s">
        <v>113</v>
      </c>
      <c r="E266" s="25" t="s">
        <v>108</v>
      </c>
      <c r="F266" s="66">
        <v>5</v>
      </c>
      <c r="G266" s="66"/>
      <c r="H266" s="66">
        <v>5</v>
      </c>
      <c r="I266" s="25" t="s">
        <v>101</v>
      </c>
    </row>
    <row r="267" spans="1:9">
      <c r="A267" s="25" t="s">
        <v>95</v>
      </c>
      <c r="B267" s="63">
        <v>42761</v>
      </c>
      <c r="C267" s="25" t="s">
        <v>162</v>
      </c>
      <c r="D267" s="25" t="s">
        <v>113</v>
      </c>
      <c r="E267" s="25" t="s">
        <v>108</v>
      </c>
      <c r="F267" s="66">
        <v>5</v>
      </c>
      <c r="G267" s="66">
        <v>1</v>
      </c>
      <c r="H267" s="66">
        <v>6</v>
      </c>
      <c r="I267" s="25" t="s">
        <v>106</v>
      </c>
    </row>
    <row r="268" spans="1:9">
      <c r="A268" s="25" t="s">
        <v>95</v>
      </c>
      <c r="B268" s="63">
        <v>42762</v>
      </c>
      <c r="C268" s="25" t="s">
        <v>162</v>
      </c>
      <c r="D268" s="25" t="s">
        <v>113</v>
      </c>
      <c r="E268" s="25" t="s">
        <v>108</v>
      </c>
      <c r="F268" s="66"/>
      <c r="G268" s="66">
        <v>5.5</v>
      </c>
      <c r="H268" s="66">
        <v>5.5</v>
      </c>
      <c r="I268" s="25" t="s">
        <v>106</v>
      </c>
    </row>
    <row r="269" spans="1:9">
      <c r="A269" s="25" t="s">
        <v>95</v>
      </c>
      <c r="B269" s="63">
        <v>42763</v>
      </c>
      <c r="C269" s="25" t="s">
        <v>162</v>
      </c>
      <c r="D269" s="25" t="s">
        <v>113</v>
      </c>
      <c r="E269" s="25" t="s">
        <v>108</v>
      </c>
      <c r="F269" s="66"/>
      <c r="G269" s="66">
        <v>4.5</v>
      </c>
      <c r="H269" s="66">
        <v>4.5</v>
      </c>
      <c r="I269" s="25" t="s">
        <v>106</v>
      </c>
    </row>
    <row r="270" spans="1:9">
      <c r="A270" s="25" t="s">
        <v>95</v>
      </c>
      <c r="B270" s="63">
        <v>42765</v>
      </c>
      <c r="C270" s="25" t="s">
        <v>162</v>
      </c>
      <c r="D270" s="25" t="s">
        <v>113</v>
      </c>
      <c r="E270" s="25" t="s">
        <v>108</v>
      </c>
      <c r="F270" s="66">
        <v>5</v>
      </c>
      <c r="G270" s="66"/>
      <c r="H270" s="66">
        <v>5</v>
      </c>
      <c r="I270" s="25" t="s">
        <v>106</v>
      </c>
    </row>
    <row r="271" spans="1:9">
      <c r="A271" s="25" t="s">
        <v>95</v>
      </c>
      <c r="B271" s="63">
        <v>42767</v>
      </c>
      <c r="C271" s="25" t="s">
        <v>162</v>
      </c>
      <c r="D271" s="25" t="s">
        <v>113</v>
      </c>
      <c r="E271" s="25" t="s">
        <v>108</v>
      </c>
      <c r="F271" s="66">
        <v>3</v>
      </c>
      <c r="G271" s="66"/>
      <c r="H271" s="66">
        <v>3</v>
      </c>
      <c r="I271" s="25" t="s">
        <v>106</v>
      </c>
    </row>
    <row r="272" spans="1:9">
      <c r="A272" s="25" t="s">
        <v>95</v>
      </c>
      <c r="B272" s="63">
        <v>42768</v>
      </c>
      <c r="C272" s="25" t="s">
        <v>162</v>
      </c>
      <c r="D272" s="25" t="s">
        <v>113</v>
      </c>
      <c r="E272" s="25" t="s">
        <v>108</v>
      </c>
      <c r="F272" s="66">
        <v>5.5</v>
      </c>
      <c r="G272" s="66"/>
      <c r="H272" s="66">
        <v>5.5</v>
      </c>
      <c r="I272" s="25" t="s">
        <v>106</v>
      </c>
    </row>
    <row r="273" spans="1:9">
      <c r="A273" s="25" t="s">
        <v>95</v>
      </c>
      <c r="B273" s="63">
        <v>42772</v>
      </c>
      <c r="C273" s="25" t="s">
        <v>162</v>
      </c>
      <c r="D273" s="25" t="s">
        <v>113</v>
      </c>
      <c r="E273" s="25" t="s">
        <v>108</v>
      </c>
      <c r="F273" s="66">
        <v>5</v>
      </c>
      <c r="G273" s="66"/>
      <c r="H273" s="66">
        <v>5</v>
      </c>
      <c r="I273" s="25" t="s">
        <v>106</v>
      </c>
    </row>
    <row r="274" spans="1:9">
      <c r="A274" s="25" t="s">
        <v>95</v>
      </c>
      <c r="B274" s="63">
        <v>42774</v>
      </c>
      <c r="C274" s="25" t="s">
        <v>162</v>
      </c>
      <c r="D274" s="25" t="s">
        <v>113</v>
      </c>
      <c r="E274" s="25" t="s">
        <v>108</v>
      </c>
      <c r="F274" s="66">
        <v>4</v>
      </c>
      <c r="G274" s="66"/>
      <c r="H274" s="66">
        <v>4</v>
      </c>
      <c r="I274" s="25" t="s">
        <v>101</v>
      </c>
    </row>
    <row r="275" spans="1:9">
      <c r="A275" s="25" t="s">
        <v>95</v>
      </c>
      <c r="B275" s="63">
        <v>42776</v>
      </c>
      <c r="C275" s="25" t="s">
        <v>162</v>
      </c>
      <c r="D275" s="25" t="s">
        <v>113</v>
      </c>
      <c r="E275" s="25" t="s">
        <v>108</v>
      </c>
      <c r="F275" s="66"/>
      <c r="G275" s="66">
        <v>4</v>
      </c>
      <c r="H275" s="66">
        <v>4</v>
      </c>
      <c r="I275" s="25" t="s">
        <v>101</v>
      </c>
    </row>
    <row r="276" spans="1:9">
      <c r="A276" s="25" t="s">
        <v>95</v>
      </c>
      <c r="B276" s="63">
        <v>42780</v>
      </c>
      <c r="C276" s="25" t="s">
        <v>162</v>
      </c>
      <c r="D276" s="25" t="s">
        <v>113</v>
      </c>
      <c r="E276" s="25" t="s">
        <v>108</v>
      </c>
      <c r="F276" s="66">
        <v>5</v>
      </c>
      <c r="G276" s="66"/>
      <c r="H276" s="66">
        <v>5</v>
      </c>
      <c r="I276" s="25" t="s">
        <v>101</v>
      </c>
    </row>
    <row r="277" spans="1:9">
      <c r="A277" s="25" t="s">
        <v>95</v>
      </c>
      <c r="B277" s="63">
        <v>42782</v>
      </c>
      <c r="C277" s="25" t="s">
        <v>162</v>
      </c>
      <c r="D277" s="25" t="s">
        <v>113</v>
      </c>
      <c r="E277" s="25" t="s">
        <v>108</v>
      </c>
      <c r="F277" s="66"/>
      <c r="G277" s="66">
        <v>6</v>
      </c>
      <c r="H277" s="66">
        <v>6</v>
      </c>
      <c r="I277" s="25" t="s">
        <v>101</v>
      </c>
    </row>
    <row r="278" spans="1:9">
      <c r="A278" s="25" t="s">
        <v>95</v>
      </c>
      <c r="B278" s="63">
        <v>42803</v>
      </c>
      <c r="C278" s="25" t="s">
        <v>162</v>
      </c>
      <c r="D278" s="25" t="s">
        <v>113</v>
      </c>
      <c r="E278" s="25" t="s">
        <v>108</v>
      </c>
      <c r="F278" s="66">
        <v>2</v>
      </c>
      <c r="G278" s="66"/>
      <c r="H278" s="66">
        <v>2</v>
      </c>
      <c r="I278" s="25" t="s">
        <v>106</v>
      </c>
    </row>
    <row r="279" spans="1:9">
      <c r="A279" s="25" t="s">
        <v>95</v>
      </c>
      <c r="B279" s="63">
        <v>42816</v>
      </c>
      <c r="C279" s="25" t="s">
        <v>162</v>
      </c>
      <c r="D279" s="25" t="s">
        <v>113</v>
      </c>
      <c r="E279" s="25" t="s">
        <v>108</v>
      </c>
      <c r="F279" s="66">
        <v>5</v>
      </c>
      <c r="G279" s="66"/>
      <c r="H279" s="66">
        <v>5</v>
      </c>
      <c r="I279" s="25" t="s">
        <v>106</v>
      </c>
    </row>
    <row r="280" spans="1:9">
      <c r="A280" s="25" t="s">
        <v>95</v>
      </c>
      <c r="B280" s="63">
        <v>42819</v>
      </c>
      <c r="C280" s="25" t="s">
        <v>162</v>
      </c>
      <c r="D280" s="25" t="s">
        <v>113</v>
      </c>
      <c r="E280" s="25" t="s">
        <v>108</v>
      </c>
      <c r="F280" s="66"/>
      <c r="G280" s="66">
        <v>2</v>
      </c>
      <c r="H280" s="66">
        <v>2</v>
      </c>
      <c r="I280" s="25" t="s">
        <v>106</v>
      </c>
    </row>
    <row r="281" spans="1:9">
      <c r="A281" s="25" t="s">
        <v>95</v>
      </c>
      <c r="B281" s="63">
        <v>42821</v>
      </c>
      <c r="C281" s="25" t="s">
        <v>162</v>
      </c>
      <c r="D281" s="25" t="s">
        <v>113</v>
      </c>
      <c r="E281" s="25" t="s">
        <v>108</v>
      </c>
      <c r="F281" s="66">
        <v>5</v>
      </c>
      <c r="G281" s="66"/>
      <c r="H281" s="66">
        <v>5</v>
      </c>
      <c r="I281" s="25" t="s">
        <v>106</v>
      </c>
    </row>
    <row r="282" spans="1:9">
      <c r="A282" s="25" t="s">
        <v>95</v>
      </c>
      <c r="B282" s="63">
        <v>43091</v>
      </c>
      <c r="C282" s="25" t="s">
        <v>162</v>
      </c>
      <c r="D282" s="25" t="s">
        <v>113</v>
      </c>
      <c r="E282" s="25" t="s">
        <v>108</v>
      </c>
      <c r="F282" s="66">
        <v>6.5</v>
      </c>
      <c r="G282" s="66"/>
      <c r="H282" s="66">
        <v>6.5</v>
      </c>
      <c r="I282" s="25" t="s">
        <v>106</v>
      </c>
    </row>
    <row r="283" spans="1:9">
      <c r="A283" s="25" t="s">
        <v>95</v>
      </c>
      <c r="B283" s="63">
        <v>43092</v>
      </c>
      <c r="C283" s="25" t="s">
        <v>162</v>
      </c>
      <c r="D283" s="25" t="s">
        <v>113</v>
      </c>
      <c r="E283" s="25" t="s">
        <v>108</v>
      </c>
      <c r="F283" s="66">
        <v>2.5</v>
      </c>
      <c r="G283" s="66">
        <v>5.5</v>
      </c>
      <c r="H283" s="66">
        <v>8</v>
      </c>
      <c r="I283" s="25" t="s">
        <v>106</v>
      </c>
    </row>
    <row r="284" spans="1:9">
      <c r="A284" s="25" t="s">
        <v>95</v>
      </c>
      <c r="B284" s="63">
        <v>43093</v>
      </c>
      <c r="C284" s="25" t="s">
        <v>162</v>
      </c>
      <c r="D284" s="25" t="s">
        <v>113</v>
      </c>
      <c r="E284" s="25" t="s">
        <v>108</v>
      </c>
      <c r="F284" s="66"/>
      <c r="G284" s="66">
        <v>5</v>
      </c>
      <c r="H284" s="66">
        <v>5</v>
      </c>
      <c r="I284" s="25" t="s">
        <v>106</v>
      </c>
    </row>
    <row r="285" spans="1:9">
      <c r="A285" s="25" t="s">
        <v>95</v>
      </c>
      <c r="B285" s="63">
        <v>43096</v>
      </c>
      <c r="C285" s="25" t="s">
        <v>162</v>
      </c>
      <c r="D285" s="25" t="s">
        <v>113</v>
      </c>
      <c r="E285" s="25" t="s">
        <v>108</v>
      </c>
      <c r="F285" s="66">
        <v>10</v>
      </c>
      <c r="G285" s="66"/>
      <c r="H285" s="66">
        <v>10</v>
      </c>
      <c r="I285" s="25" t="s">
        <v>106</v>
      </c>
    </row>
    <row r="286" spans="1:9">
      <c r="A286" s="25" t="s">
        <v>95</v>
      </c>
      <c r="B286" s="63">
        <v>43099</v>
      </c>
      <c r="C286" s="25" t="s">
        <v>162</v>
      </c>
      <c r="D286" s="25" t="s">
        <v>113</v>
      </c>
      <c r="E286" s="25" t="s">
        <v>108</v>
      </c>
      <c r="F286" s="66">
        <v>1</v>
      </c>
      <c r="G286" s="66">
        <v>1.5</v>
      </c>
      <c r="H286" s="66">
        <v>2.5</v>
      </c>
      <c r="I286" s="25" t="s">
        <v>106</v>
      </c>
    </row>
    <row r="287" spans="1:9">
      <c r="A287" s="25" t="s">
        <v>95</v>
      </c>
      <c r="B287" s="63">
        <v>42723</v>
      </c>
      <c r="C287" s="25" t="s">
        <v>162</v>
      </c>
      <c r="D287" s="25" t="s">
        <v>113</v>
      </c>
      <c r="E287" s="25" t="s">
        <v>141</v>
      </c>
      <c r="F287" s="66">
        <v>1</v>
      </c>
      <c r="G287" s="66"/>
      <c r="H287" s="66">
        <v>1</v>
      </c>
      <c r="I287" s="25" t="s">
        <v>106</v>
      </c>
    </row>
    <row r="288" spans="1:9">
      <c r="A288" s="25" t="s">
        <v>94</v>
      </c>
      <c r="B288" s="63">
        <v>43055</v>
      </c>
      <c r="C288" s="25" t="s">
        <v>162</v>
      </c>
      <c r="D288" s="25" t="s">
        <v>113</v>
      </c>
      <c r="E288" s="25" t="s">
        <v>108</v>
      </c>
      <c r="F288" s="66">
        <v>3</v>
      </c>
      <c r="G288" s="66">
        <v>1.5</v>
      </c>
      <c r="H288" s="66">
        <v>4.5</v>
      </c>
      <c r="I288" s="25" t="s">
        <v>102</v>
      </c>
    </row>
    <row r="289" spans="1:9">
      <c r="A289" s="25" t="s">
        <v>94</v>
      </c>
      <c r="B289" s="63">
        <v>43056</v>
      </c>
      <c r="C289" s="25" t="s">
        <v>162</v>
      </c>
      <c r="D289" s="25" t="s">
        <v>113</v>
      </c>
      <c r="E289" s="25" t="s">
        <v>108</v>
      </c>
      <c r="F289" s="66">
        <v>2</v>
      </c>
      <c r="G289" s="66"/>
      <c r="H289" s="66">
        <v>2</v>
      </c>
      <c r="I289" s="25" t="s">
        <v>102</v>
      </c>
    </row>
  </sheetData>
  <sheetProtection password="E5F4" sheet="1" objects="1" scenarios="1"/>
  <sortState ref="A2:L289">
    <sortCondition ref="D2:D289"/>
  </sortState>
  <phoneticPr fontId="13" type="noConversion"/>
  <pageMargins left="0.75" right="0.75" top="1" bottom="1" header="0.5" footer="0.5"/>
  <pageSetup orientation="landscape" horizontalDpi="4294967292" verticalDpi="4294967292"/>
  <headerFooter>
    <oddHeader>&amp;C&amp;"Calibri,Bold"&amp;14 &amp;K0000002016-2017 Winter Operations Timesheet Data&amp;R&amp;"Calibri,Regular"&amp;K000000&amp;D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6" sqref="A6:C16"/>
    </sheetView>
  </sheetViews>
  <sheetFormatPr baseColWidth="10" defaultRowHeight="15" x14ac:dyDescent="0"/>
  <cols>
    <col min="1" max="1" width="18.33203125" bestFit="1" customWidth="1"/>
    <col min="2" max="3" width="10.83203125" style="2"/>
    <col min="4" max="4" width="29.33203125" style="1" bestFit="1" customWidth="1"/>
  </cols>
  <sheetData>
    <row r="1" spans="1:4">
      <c r="A1" s="5" t="s">
        <v>196</v>
      </c>
      <c r="B1" s="6" t="s">
        <v>197</v>
      </c>
      <c r="C1" s="6" t="s">
        <v>203</v>
      </c>
      <c r="D1" s="60" t="s">
        <v>204</v>
      </c>
    </row>
    <row r="2" spans="1:4">
      <c r="A2" s="55" t="s">
        <v>90</v>
      </c>
      <c r="B2" s="59">
        <v>2.71</v>
      </c>
      <c r="C2" s="59" t="s">
        <v>207</v>
      </c>
      <c r="D2" s="58"/>
    </row>
    <row r="3" spans="1:4">
      <c r="A3" s="55" t="s">
        <v>48</v>
      </c>
      <c r="B3" s="59">
        <v>4.38</v>
      </c>
      <c r="C3" s="59" t="s">
        <v>207</v>
      </c>
      <c r="D3" s="58"/>
    </row>
    <row r="4" spans="1:4">
      <c r="A4" s="56" t="s">
        <v>33</v>
      </c>
      <c r="B4" s="59">
        <v>4.3099999999999996</v>
      </c>
      <c r="C4" s="59" t="s">
        <v>207</v>
      </c>
      <c r="D4" s="58"/>
    </row>
    <row r="5" spans="1:4">
      <c r="A5" s="55" t="s">
        <v>32</v>
      </c>
      <c r="B5" s="59">
        <v>1.1200000000000001</v>
      </c>
      <c r="C5" s="59" t="s">
        <v>207</v>
      </c>
      <c r="D5" s="58"/>
    </row>
    <row r="6" spans="1:4">
      <c r="A6" s="55" t="s">
        <v>73</v>
      </c>
      <c r="B6" s="59">
        <v>2.9</v>
      </c>
      <c r="C6" s="59" t="s">
        <v>207</v>
      </c>
      <c r="D6" s="58"/>
    </row>
    <row r="7" spans="1:4">
      <c r="A7" s="56" t="s">
        <v>34</v>
      </c>
      <c r="B7" s="59">
        <v>1.49</v>
      </c>
      <c r="C7" s="59" t="s">
        <v>207</v>
      </c>
      <c r="D7" s="58"/>
    </row>
    <row r="8" spans="1:4">
      <c r="A8" s="55" t="s">
        <v>35</v>
      </c>
      <c r="B8" s="59">
        <v>0.56000000000000005</v>
      </c>
      <c r="C8" s="59" t="s">
        <v>207</v>
      </c>
      <c r="D8" s="58"/>
    </row>
    <row r="9" spans="1:4">
      <c r="A9" s="55" t="s">
        <v>38</v>
      </c>
      <c r="B9" s="59">
        <v>0.45</v>
      </c>
      <c r="C9" s="59" t="s">
        <v>207</v>
      </c>
      <c r="D9" s="58"/>
    </row>
    <row r="10" spans="1:4">
      <c r="A10" s="55" t="s">
        <v>39</v>
      </c>
      <c r="B10" s="59">
        <v>0.22</v>
      </c>
      <c r="C10" s="59" t="s">
        <v>207</v>
      </c>
      <c r="D10" s="58"/>
    </row>
    <row r="11" spans="1:4">
      <c r="A11" s="55" t="s">
        <v>44</v>
      </c>
      <c r="B11" s="59">
        <v>0.59</v>
      </c>
      <c r="C11" s="59" t="s">
        <v>207</v>
      </c>
      <c r="D11" s="58"/>
    </row>
    <row r="12" spans="1:4">
      <c r="A12" s="55" t="s">
        <v>43</v>
      </c>
      <c r="B12" s="59">
        <v>0.32</v>
      </c>
      <c r="C12" s="59" t="s">
        <v>207</v>
      </c>
      <c r="D12" s="58"/>
    </row>
    <row r="13" spans="1:4">
      <c r="A13" s="55" t="s">
        <v>45</v>
      </c>
      <c r="B13" s="59">
        <v>1.2</v>
      </c>
      <c r="C13" s="59" t="s">
        <v>207</v>
      </c>
      <c r="D13" s="58"/>
    </row>
    <row r="14" spans="1:4">
      <c r="A14" s="55" t="s">
        <v>41</v>
      </c>
      <c r="B14" s="59">
        <v>1.08</v>
      </c>
      <c r="C14" s="59" t="s">
        <v>207</v>
      </c>
      <c r="D14" s="58"/>
    </row>
    <row r="15" spans="1:4">
      <c r="A15" s="55" t="s">
        <v>40</v>
      </c>
      <c r="B15" s="59">
        <v>0.24</v>
      </c>
      <c r="C15" s="59" t="s">
        <v>207</v>
      </c>
      <c r="D15" s="58"/>
    </row>
    <row r="16" spans="1:4">
      <c r="A16" s="55" t="s">
        <v>74</v>
      </c>
      <c r="B16" s="59">
        <v>1.82</v>
      </c>
      <c r="C16" s="59" t="s">
        <v>207</v>
      </c>
      <c r="D16" s="58"/>
    </row>
    <row r="17" spans="1:4">
      <c r="A17" s="55" t="s">
        <v>42</v>
      </c>
      <c r="B17" s="59">
        <v>0.57999999999999996</v>
      </c>
      <c r="C17" s="59" t="s">
        <v>207</v>
      </c>
      <c r="D17" s="58"/>
    </row>
    <row r="18" spans="1:4">
      <c r="A18" s="55" t="s">
        <v>50</v>
      </c>
      <c r="B18" s="59">
        <v>1.53</v>
      </c>
      <c r="C18" s="59" t="s">
        <v>207</v>
      </c>
      <c r="D18" s="58"/>
    </row>
    <row r="19" spans="1:4">
      <c r="A19" s="55" t="s">
        <v>77</v>
      </c>
      <c r="B19" s="59">
        <v>0.14000000000000001</v>
      </c>
      <c r="C19" s="59" t="s">
        <v>207</v>
      </c>
      <c r="D19" s="58"/>
    </row>
    <row r="20" spans="1:4">
      <c r="A20" s="55" t="s">
        <v>186</v>
      </c>
      <c r="B20" s="59">
        <v>1.1000000000000001</v>
      </c>
      <c r="C20" s="59" t="s">
        <v>207</v>
      </c>
      <c r="D20" s="58" t="s">
        <v>205</v>
      </c>
    </row>
    <row r="21" spans="1:4">
      <c r="A21" s="55" t="s">
        <v>46</v>
      </c>
      <c r="B21" s="59">
        <v>0.98</v>
      </c>
      <c r="C21" s="59" t="s">
        <v>207</v>
      </c>
      <c r="D21" s="58"/>
    </row>
    <row r="22" spans="1:4">
      <c r="A22" s="55" t="s">
        <v>47</v>
      </c>
      <c r="B22" s="59">
        <v>1.1599999999999999</v>
      </c>
      <c r="C22" s="59" t="s">
        <v>207</v>
      </c>
      <c r="D22" s="58"/>
    </row>
    <row r="23" spans="1:4">
      <c r="A23" s="55" t="s">
        <v>49</v>
      </c>
      <c r="B23" s="59">
        <v>0.51</v>
      </c>
      <c r="C23" s="59" t="s">
        <v>207</v>
      </c>
      <c r="D23" s="58"/>
    </row>
    <row r="24" spans="1:4">
      <c r="A24" s="55" t="s">
        <v>52</v>
      </c>
      <c r="B24" s="59">
        <v>1.75</v>
      </c>
      <c r="C24" s="59" t="s">
        <v>207</v>
      </c>
      <c r="D24" s="58"/>
    </row>
    <row r="25" spans="1:4">
      <c r="A25" s="55" t="s">
        <v>82</v>
      </c>
      <c r="B25" s="59">
        <v>2.41</v>
      </c>
      <c r="C25" s="59" t="s">
        <v>207</v>
      </c>
      <c r="D25" s="58"/>
    </row>
    <row r="26" spans="1:4">
      <c r="A26" s="55" t="s">
        <v>80</v>
      </c>
      <c r="B26" s="59">
        <v>0.15</v>
      </c>
      <c r="C26" s="59" t="s">
        <v>207</v>
      </c>
      <c r="D26" s="58"/>
    </row>
    <row r="27" spans="1:4">
      <c r="A27" s="55" t="s">
        <v>187</v>
      </c>
      <c r="B27" s="59">
        <v>0.56999999999999995</v>
      </c>
      <c r="C27" s="59" t="s">
        <v>207</v>
      </c>
      <c r="D27" s="58"/>
    </row>
    <row r="28" spans="1:4">
      <c r="A28" s="55" t="s">
        <v>86</v>
      </c>
      <c r="B28" s="59">
        <v>3.19</v>
      </c>
      <c r="C28" s="59" t="s">
        <v>207</v>
      </c>
      <c r="D28" s="58"/>
    </row>
    <row r="29" spans="1:4">
      <c r="A29" s="55" t="s">
        <v>85</v>
      </c>
      <c r="B29" s="59">
        <v>0.53</v>
      </c>
      <c r="C29" s="59" t="s">
        <v>207</v>
      </c>
      <c r="D29" s="58"/>
    </row>
    <row r="30" spans="1:4">
      <c r="A30" s="55" t="s">
        <v>84</v>
      </c>
      <c r="B30" s="59">
        <v>1.88</v>
      </c>
      <c r="C30" s="59" t="s">
        <v>207</v>
      </c>
      <c r="D30" s="58"/>
    </row>
    <row r="31" spans="1:4">
      <c r="A31" s="55" t="s">
        <v>87</v>
      </c>
      <c r="B31" s="59">
        <v>0.3</v>
      </c>
      <c r="C31" s="59" t="s">
        <v>207</v>
      </c>
      <c r="D31" s="58"/>
    </row>
    <row r="32" spans="1:4">
      <c r="A32" s="55" t="s">
        <v>89</v>
      </c>
      <c r="B32" s="59">
        <v>1.02</v>
      </c>
      <c r="C32" s="59" t="s">
        <v>207</v>
      </c>
      <c r="D32" s="58"/>
    </row>
    <row r="33" spans="1:4">
      <c r="A33" s="55" t="s">
        <v>88</v>
      </c>
      <c r="B33" s="59">
        <v>1.39</v>
      </c>
      <c r="C33" s="59" t="s">
        <v>207</v>
      </c>
      <c r="D33" s="58"/>
    </row>
    <row r="34" spans="1:4">
      <c r="A34" s="55" t="s">
        <v>188</v>
      </c>
      <c r="B34" s="59">
        <v>0.62</v>
      </c>
      <c r="C34" s="59" t="s">
        <v>207</v>
      </c>
      <c r="D34" s="58"/>
    </row>
    <row r="35" spans="1:4">
      <c r="A35" s="55" t="s">
        <v>189</v>
      </c>
      <c r="B35" s="59">
        <v>0.16</v>
      </c>
      <c r="C35" s="59" t="s">
        <v>207</v>
      </c>
      <c r="D35" s="58"/>
    </row>
    <row r="36" spans="1:4">
      <c r="A36" s="55" t="s">
        <v>91</v>
      </c>
      <c r="B36" s="59">
        <v>0.37</v>
      </c>
      <c r="C36" s="59" t="s">
        <v>207</v>
      </c>
      <c r="D36" s="58"/>
    </row>
    <row r="37" spans="1:4">
      <c r="A37" s="55" t="s">
        <v>190</v>
      </c>
      <c r="B37" s="59">
        <v>0.36</v>
      </c>
      <c r="C37" s="59" t="s">
        <v>207</v>
      </c>
      <c r="D37" s="58" t="s">
        <v>208</v>
      </c>
    </row>
    <row r="38" spans="1:4">
      <c r="A38" s="55" t="s">
        <v>191</v>
      </c>
      <c r="B38" s="59">
        <v>0.62</v>
      </c>
      <c r="C38" s="59" t="s">
        <v>207</v>
      </c>
      <c r="D38" s="58"/>
    </row>
    <row r="39" spans="1:4">
      <c r="A39" s="55" t="s">
        <v>192</v>
      </c>
      <c r="B39" s="59">
        <v>0.5</v>
      </c>
      <c r="C39" s="59" t="s">
        <v>207</v>
      </c>
      <c r="D39" s="58"/>
    </row>
    <row r="40" spans="1:4">
      <c r="A40" s="55" t="s">
        <v>51</v>
      </c>
      <c r="B40" s="59">
        <v>0.32</v>
      </c>
      <c r="C40" s="59" t="s">
        <v>207</v>
      </c>
      <c r="D40" s="58"/>
    </row>
    <row r="41" spans="1:4">
      <c r="A41" s="55" t="s">
        <v>193</v>
      </c>
      <c r="B41" s="59">
        <v>0.33</v>
      </c>
      <c r="C41" s="59" t="s">
        <v>207</v>
      </c>
      <c r="D41" s="58" t="s">
        <v>209</v>
      </c>
    </row>
    <row r="42" spans="1:4">
      <c r="A42" s="55" t="s">
        <v>194</v>
      </c>
      <c r="B42" s="59">
        <v>0.06</v>
      </c>
      <c r="C42" s="59" t="s">
        <v>207</v>
      </c>
      <c r="D42" s="58" t="s">
        <v>210</v>
      </c>
    </row>
    <row r="43" spans="1:4">
      <c r="A43" s="55" t="s">
        <v>36</v>
      </c>
      <c r="B43" s="59">
        <v>0.15</v>
      </c>
      <c r="C43" s="59" t="s">
        <v>207</v>
      </c>
      <c r="D43" s="58"/>
    </row>
    <row r="44" spans="1:4">
      <c r="A44" s="55" t="s">
        <v>72</v>
      </c>
      <c r="B44" s="59">
        <v>1.3</v>
      </c>
      <c r="C44" s="59" t="s">
        <v>207</v>
      </c>
      <c r="D44" s="58"/>
    </row>
    <row r="45" spans="1:4">
      <c r="A45" s="55" t="s">
        <v>75</v>
      </c>
      <c r="B45" s="59">
        <v>0.32</v>
      </c>
      <c r="C45" s="59" t="s">
        <v>207</v>
      </c>
      <c r="D45" s="58"/>
    </row>
    <row r="46" spans="1:4">
      <c r="A46" s="55" t="s">
        <v>195</v>
      </c>
      <c r="B46" s="59">
        <v>0.06</v>
      </c>
      <c r="C46" s="59" t="s">
        <v>207</v>
      </c>
      <c r="D46" s="58"/>
    </row>
    <row r="47" spans="1:4">
      <c r="A47" s="57" t="s">
        <v>7</v>
      </c>
      <c r="B47" s="59">
        <v>10.15</v>
      </c>
      <c r="C47" s="59" t="s">
        <v>207</v>
      </c>
      <c r="D47" s="58"/>
    </row>
    <row r="48" spans="1:4">
      <c r="A48" s="57" t="s">
        <v>8</v>
      </c>
      <c r="B48" s="59">
        <v>2.73</v>
      </c>
      <c r="C48" s="59" t="s">
        <v>207</v>
      </c>
      <c r="D48" s="58"/>
    </row>
    <row r="49" spans="1:4">
      <c r="A49" s="57" t="s">
        <v>6</v>
      </c>
      <c r="B49" s="59">
        <v>1.77</v>
      </c>
      <c r="C49" s="59" t="s">
        <v>207</v>
      </c>
      <c r="D49" s="58"/>
    </row>
    <row r="50" spans="1:4">
      <c r="A50" s="57" t="s">
        <v>10</v>
      </c>
      <c r="B50" s="2">
        <v>1.383</v>
      </c>
      <c r="C50" s="59" t="s">
        <v>207</v>
      </c>
      <c r="D50" s="1" t="s">
        <v>206</v>
      </c>
    </row>
  </sheetData>
  <sheetProtection password="E5F4" sheet="1" objects="1" scenarios="1"/>
  <phoneticPr fontId="13" type="noConversion"/>
  <pageMargins left="0.75" right="0.75" top="1" bottom="1" header="0.5" footer="0.5"/>
  <pageSetup orientation="portrait" horizontalDpi="4294967292" verticalDpi="4294967292"/>
  <headerFooter>
    <oddHeader>&amp;C&amp;"Calibri,Bold"&amp;14&amp;K000000Road List Master (VTrans)&amp;R&amp;"Calibri,Regular"&amp;K000000&amp;D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0"/>
  <sheetViews>
    <sheetView workbookViewId="0">
      <selection activeCell="B50" sqref="B50"/>
    </sheetView>
  </sheetViews>
  <sheetFormatPr baseColWidth="10" defaultRowHeight="15" x14ac:dyDescent="0"/>
  <cols>
    <col min="1" max="1" width="23.83203125" bestFit="1" customWidth="1"/>
    <col min="2" max="2" width="17.5" customWidth="1"/>
    <col min="3" max="3" width="19.1640625" bestFit="1" customWidth="1"/>
    <col min="4" max="13" width="6.1640625" customWidth="1"/>
    <col min="14" max="14" width="7.1640625" customWidth="1"/>
    <col min="15" max="16" width="5.83203125" customWidth="1"/>
    <col min="17" max="24" width="7.1640625" customWidth="1"/>
  </cols>
  <sheetData>
    <row r="3" spans="1:3">
      <c r="B3" s="9" t="s">
        <v>92</v>
      </c>
    </row>
    <row r="4" spans="1:3">
      <c r="A4" s="9" t="s">
        <v>54</v>
      </c>
      <c r="B4" t="s">
        <v>93</v>
      </c>
      <c r="C4" t="s">
        <v>56</v>
      </c>
    </row>
    <row r="5" spans="1:3">
      <c r="A5" s="1" t="s">
        <v>11</v>
      </c>
      <c r="B5" s="11"/>
      <c r="C5" s="11"/>
    </row>
    <row r="6" spans="1:3">
      <c r="A6" s="10" t="s">
        <v>10</v>
      </c>
      <c r="B6" s="12">
        <v>1.383</v>
      </c>
      <c r="C6" s="11">
        <v>0</v>
      </c>
    </row>
    <row r="7" spans="1:3">
      <c r="A7" s="1" t="s">
        <v>57</v>
      </c>
      <c r="B7" s="12">
        <v>1.383</v>
      </c>
      <c r="C7" s="11">
        <v>0</v>
      </c>
    </row>
    <row r="8" spans="1:3">
      <c r="A8" s="1" t="s">
        <v>160</v>
      </c>
      <c r="B8" s="11"/>
      <c r="C8" s="11"/>
    </row>
    <row r="9" spans="1:3">
      <c r="A9" s="10" t="s">
        <v>4</v>
      </c>
      <c r="B9" s="12">
        <v>1.77</v>
      </c>
      <c r="C9" s="11">
        <v>3150.6</v>
      </c>
    </row>
    <row r="10" spans="1:3">
      <c r="A10" s="10" t="s">
        <v>3</v>
      </c>
      <c r="B10" s="12">
        <v>10.15</v>
      </c>
      <c r="C10" s="11">
        <v>18067</v>
      </c>
    </row>
    <row r="11" spans="1:3">
      <c r="A11" s="10" t="s">
        <v>9</v>
      </c>
      <c r="B11" s="12">
        <v>2.73</v>
      </c>
      <c r="C11" s="11">
        <v>4859.3999999999996</v>
      </c>
    </row>
    <row r="12" spans="1:3">
      <c r="A12" s="10" t="s">
        <v>202</v>
      </c>
      <c r="B12" s="11">
        <v>0.06</v>
      </c>
      <c r="C12" s="11">
        <v>106.8</v>
      </c>
    </row>
    <row r="13" spans="1:3">
      <c r="A13" s="10" t="s">
        <v>198</v>
      </c>
      <c r="B13" s="11">
        <v>0.2</v>
      </c>
      <c r="C13" s="11">
        <v>356</v>
      </c>
    </row>
    <row r="14" spans="1:3">
      <c r="A14" s="1" t="s">
        <v>164</v>
      </c>
      <c r="B14" s="12">
        <v>14.91</v>
      </c>
      <c r="C14" s="11">
        <v>26539.8</v>
      </c>
    </row>
    <row r="15" spans="1:3">
      <c r="A15" s="1" t="s">
        <v>161</v>
      </c>
      <c r="B15" s="11"/>
      <c r="C15" s="11"/>
    </row>
    <row r="16" spans="1:3">
      <c r="A16" s="10" t="s">
        <v>19</v>
      </c>
      <c r="B16" s="12">
        <v>0.24</v>
      </c>
      <c r="C16" s="11">
        <v>427.2</v>
      </c>
    </row>
    <row r="17" spans="1:3">
      <c r="A17" s="10" t="s">
        <v>14</v>
      </c>
      <c r="B17" s="12">
        <v>4.3099999999999996</v>
      </c>
      <c r="C17" s="11">
        <v>7671.7999999999993</v>
      </c>
    </row>
    <row r="18" spans="1:3">
      <c r="A18" s="10" t="s">
        <v>15</v>
      </c>
      <c r="B18" s="12">
        <v>1.1200000000000001</v>
      </c>
      <c r="C18" s="11">
        <v>1993.6000000000001</v>
      </c>
    </row>
    <row r="19" spans="1:3">
      <c r="A19" s="10" t="s">
        <v>22</v>
      </c>
      <c r="B19" s="12">
        <v>1.1599999999999999</v>
      </c>
      <c r="C19" s="11">
        <v>2064.7999999999997</v>
      </c>
    </row>
    <row r="20" spans="1:3">
      <c r="A20" s="10" t="s">
        <v>16</v>
      </c>
      <c r="B20" s="12">
        <v>1.49</v>
      </c>
      <c r="C20" s="11">
        <v>2652.2</v>
      </c>
    </row>
    <row r="21" spans="1:3">
      <c r="A21" s="10" t="s">
        <v>17</v>
      </c>
      <c r="B21" s="12">
        <v>0.56000000000000005</v>
      </c>
      <c r="C21" s="11">
        <v>996.80000000000007</v>
      </c>
    </row>
    <row r="22" spans="1:3">
      <c r="A22" s="10" t="s">
        <v>37</v>
      </c>
      <c r="B22" s="12">
        <v>0.15</v>
      </c>
      <c r="C22" s="11">
        <v>267</v>
      </c>
    </row>
    <row r="23" spans="1:3">
      <c r="A23" s="10" t="s">
        <v>24</v>
      </c>
      <c r="B23" s="12">
        <v>0.98</v>
      </c>
      <c r="C23" s="11">
        <v>1744.3999999999999</v>
      </c>
    </row>
    <row r="24" spans="1:3">
      <c r="A24" s="10" t="s">
        <v>18</v>
      </c>
      <c r="B24" s="12">
        <v>0.45</v>
      </c>
      <c r="C24" s="11">
        <v>801</v>
      </c>
    </row>
    <row r="25" spans="1:3">
      <c r="A25" s="10" t="s">
        <v>27</v>
      </c>
      <c r="B25" s="12">
        <v>0.51</v>
      </c>
      <c r="C25" s="11">
        <v>907.80000000000007</v>
      </c>
    </row>
    <row r="26" spans="1:3">
      <c r="A26" s="10" t="s">
        <v>53</v>
      </c>
      <c r="B26" s="12">
        <v>1.2</v>
      </c>
      <c r="C26" s="11">
        <v>2136</v>
      </c>
    </row>
    <row r="27" spans="1:3">
      <c r="A27" s="10" t="s">
        <v>28</v>
      </c>
      <c r="B27" s="12">
        <v>1.03</v>
      </c>
      <c r="C27" s="11">
        <v>1833.4</v>
      </c>
    </row>
    <row r="28" spans="1:3">
      <c r="A28" s="10" t="s">
        <v>26</v>
      </c>
      <c r="B28" s="12">
        <v>1.75</v>
      </c>
      <c r="C28" s="11">
        <v>3115</v>
      </c>
    </row>
    <row r="29" spans="1:3">
      <c r="A29" s="10" t="s">
        <v>30</v>
      </c>
      <c r="B29" s="12">
        <v>0.59</v>
      </c>
      <c r="C29" s="11">
        <v>1050.2</v>
      </c>
    </row>
    <row r="30" spans="1:3">
      <c r="A30" s="10" t="s">
        <v>23</v>
      </c>
      <c r="B30" s="12">
        <v>4.38</v>
      </c>
      <c r="C30" s="11">
        <v>7796.4</v>
      </c>
    </row>
    <row r="31" spans="1:3">
      <c r="A31" s="10" t="s">
        <v>21</v>
      </c>
      <c r="B31" s="12">
        <v>0.57999999999999996</v>
      </c>
      <c r="C31" s="11">
        <v>1032.3999999999999</v>
      </c>
    </row>
    <row r="32" spans="1:3">
      <c r="A32" s="10" t="s">
        <v>29</v>
      </c>
      <c r="B32" s="12">
        <v>1.08</v>
      </c>
      <c r="C32" s="11">
        <v>1922.4</v>
      </c>
    </row>
    <row r="33" spans="1:3">
      <c r="A33" s="10" t="s">
        <v>25</v>
      </c>
      <c r="B33" s="12">
        <v>0.32</v>
      </c>
      <c r="C33" s="11">
        <v>569.6</v>
      </c>
    </row>
    <row r="34" spans="1:3">
      <c r="A34" s="10" t="s">
        <v>31</v>
      </c>
      <c r="B34" s="12">
        <v>0.22</v>
      </c>
      <c r="C34" s="11">
        <v>391.6</v>
      </c>
    </row>
    <row r="35" spans="1:3">
      <c r="A35" s="10" t="s">
        <v>20</v>
      </c>
      <c r="B35" s="12">
        <v>0.32</v>
      </c>
      <c r="C35" s="11">
        <v>569.6</v>
      </c>
    </row>
    <row r="36" spans="1:3">
      <c r="A36" s="1" t="s">
        <v>165</v>
      </c>
      <c r="B36" s="12">
        <v>22.439999999999998</v>
      </c>
      <c r="C36" s="11">
        <v>39943.199999999997</v>
      </c>
    </row>
    <row r="37" spans="1:3">
      <c r="A37" s="1" t="s">
        <v>162</v>
      </c>
      <c r="B37" s="11"/>
      <c r="C37" s="11"/>
    </row>
    <row r="38" spans="1:3">
      <c r="A38" s="10" t="s">
        <v>58</v>
      </c>
      <c r="B38" s="12">
        <v>1.3</v>
      </c>
      <c r="C38" s="11">
        <v>2314</v>
      </c>
    </row>
    <row r="39" spans="1:3">
      <c r="A39" s="10" t="s">
        <v>59</v>
      </c>
      <c r="B39" s="12">
        <v>2.7199999999999998</v>
      </c>
      <c r="C39" s="11">
        <v>4841.5999999999995</v>
      </c>
    </row>
    <row r="40" spans="1:3">
      <c r="A40" s="10" t="s">
        <v>60</v>
      </c>
      <c r="B40" s="12">
        <v>1.82</v>
      </c>
      <c r="C40" s="11">
        <v>3239.6</v>
      </c>
    </row>
    <row r="41" spans="1:3">
      <c r="A41" s="10" t="s">
        <v>61</v>
      </c>
      <c r="B41" s="12">
        <v>0.32</v>
      </c>
      <c r="C41" s="11">
        <v>569.6</v>
      </c>
    </row>
    <row r="42" spans="1:3">
      <c r="A42" s="10" t="s">
        <v>62</v>
      </c>
      <c r="B42" s="12">
        <v>0.75</v>
      </c>
      <c r="C42" s="11">
        <v>1335</v>
      </c>
    </row>
    <row r="43" spans="1:3">
      <c r="A43" s="10" t="s">
        <v>63</v>
      </c>
      <c r="B43" s="12">
        <v>3.19</v>
      </c>
      <c r="C43" s="11">
        <v>5678.2</v>
      </c>
    </row>
    <row r="44" spans="1:3">
      <c r="A44" s="10" t="s">
        <v>64</v>
      </c>
      <c r="B44" s="12">
        <v>1.88</v>
      </c>
      <c r="C44" s="11">
        <v>3346.3999999999996</v>
      </c>
    </row>
    <row r="45" spans="1:3">
      <c r="A45" s="10" t="s">
        <v>65</v>
      </c>
      <c r="B45" s="12">
        <v>2.41</v>
      </c>
      <c r="C45" s="11">
        <v>4289.8</v>
      </c>
    </row>
    <row r="46" spans="1:3">
      <c r="A46" s="10" t="s">
        <v>66</v>
      </c>
      <c r="B46" s="12">
        <v>0.3</v>
      </c>
      <c r="C46" s="11">
        <v>534</v>
      </c>
    </row>
    <row r="47" spans="1:3">
      <c r="A47" s="10" t="s">
        <v>67</v>
      </c>
      <c r="B47" s="12">
        <v>2.71</v>
      </c>
      <c r="C47" s="11">
        <v>4823.8</v>
      </c>
    </row>
    <row r="48" spans="1:3">
      <c r="A48" s="10" t="s">
        <v>68</v>
      </c>
      <c r="B48" s="12">
        <v>1.02</v>
      </c>
      <c r="C48" s="11">
        <v>1815.6000000000001</v>
      </c>
    </row>
    <row r="49" spans="1:3">
      <c r="A49" s="10" t="s">
        <v>69</v>
      </c>
      <c r="B49" s="12">
        <v>0.24</v>
      </c>
      <c r="C49" s="11">
        <v>427.2</v>
      </c>
    </row>
    <row r="50" spans="1:3">
      <c r="A50" s="10" t="s">
        <v>70</v>
      </c>
      <c r="B50" s="12">
        <v>1.77</v>
      </c>
      <c r="C50" s="11">
        <v>3150.5999999999995</v>
      </c>
    </row>
    <row r="51" spans="1:3">
      <c r="A51" s="10" t="s">
        <v>71</v>
      </c>
      <c r="B51" s="12">
        <v>0.37</v>
      </c>
      <c r="C51" s="11">
        <v>658.6</v>
      </c>
    </row>
    <row r="52" spans="1:3">
      <c r="A52" s="10" t="s">
        <v>76</v>
      </c>
      <c r="B52" s="12">
        <v>0.14000000000000001</v>
      </c>
      <c r="C52" s="11">
        <v>249.20000000000002</v>
      </c>
    </row>
    <row r="53" spans="1:3">
      <c r="A53" s="10" t="s">
        <v>78</v>
      </c>
      <c r="B53" s="12">
        <v>0.5</v>
      </c>
      <c r="C53" s="11">
        <v>890</v>
      </c>
    </row>
    <row r="54" spans="1:3">
      <c r="A54" s="10" t="s">
        <v>79</v>
      </c>
      <c r="B54" s="12">
        <v>0.15</v>
      </c>
      <c r="C54" s="11">
        <v>267</v>
      </c>
    </row>
    <row r="55" spans="1:3">
      <c r="A55" s="10" t="s">
        <v>83</v>
      </c>
      <c r="B55" s="12">
        <v>0.53</v>
      </c>
      <c r="C55" s="11">
        <v>943.40000000000009</v>
      </c>
    </row>
    <row r="56" spans="1:3">
      <c r="A56" s="10" t="s">
        <v>199</v>
      </c>
      <c r="B56" s="11">
        <v>0.62</v>
      </c>
      <c r="C56" s="11">
        <v>1103.5999999999999</v>
      </c>
    </row>
    <row r="57" spans="1:3">
      <c r="A57" s="10" t="s">
        <v>200</v>
      </c>
      <c r="B57" s="11">
        <v>0.16</v>
      </c>
      <c r="C57" s="11">
        <v>284.8</v>
      </c>
    </row>
    <row r="58" spans="1:3">
      <c r="A58" s="10" t="s">
        <v>201</v>
      </c>
      <c r="B58" s="11">
        <v>0.5</v>
      </c>
      <c r="C58" s="11">
        <v>890</v>
      </c>
    </row>
    <row r="59" spans="1:3">
      <c r="A59" s="1" t="s">
        <v>166</v>
      </c>
      <c r="B59" s="12">
        <v>23.400000000000002</v>
      </c>
      <c r="C59" s="11">
        <v>41651.999999999993</v>
      </c>
    </row>
    <row r="60" spans="1:3">
      <c r="A60" s="1" t="s">
        <v>55</v>
      </c>
      <c r="B60" s="12">
        <v>62.132999999999988</v>
      </c>
      <c r="C60" s="11">
        <v>108135.00000000004</v>
      </c>
    </row>
  </sheetData>
  <sheetProtection password="E5F4" sheet="1" objects="1" scenarios="1"/>
  <phoneticPr fontId="13" type="noConversion"/>
  <pageMargins left="0.75" right="0.75" top="1" bottom="1" header="0.5" footer="0.5"/>
  <pageSetup orientation="portrait" horizontalDpi="4294967292" verticalDpi="4294967292"/>
  <headerFooter>
    <oddHeader>&amp;C&amp;"Calibri,Bold"&amp;14&amp;K000000Pivot Table of Chase Site Services Estimate by Route&amp;R&amp;"Calibri,Regular"&amp;K000000&amp;D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I13" sqref="I13"/>
    </sheetView>
  </sheetViews>
  <sheetFormatPr baseColWidth="10" defaultRowHeight="15" x14ac:dyDescent="0"/>
  <cols>
    <col min="1" max="1" width="22.5" customWidth="1"/>
    <col min="2" max="2" width="13.1640625" customWidth="1"/>
    <col min="3" max="3" width="12.33203125" style="2" customWidth="1"/>
    <col min="4" max="5" width="10.83203125" style="2"/>
    <col min="6" max="6" width="12.83203125" style="3" customWidth="1"/>
  </cols>
  <sheetData>
    <row r="1" spans="1:6">
      <c r="A1" s="5" t="s">
        <v>2</v>
      </c>
      <c r="B1" s="5" t="s">
        <v>5</v>
      </c>
      <c r="C1" s="6" t="s">
        <v>0</v>
      </c>
      <c r="D1" s="6" t="s">
        <v>1</v>
      </c>
      <c r="E1" s="6" t="s">
        <v>12</v>
      </c>
      <c r="F1" s="7" t="s">
        <v>13</v>
      </c>
    </row>
    <row r="2" spans="1:6">
      <c r="A2" t="s">
        <v>3</v>
      </c>
      <c r="B2" t="s">
        <v>7</v>
      </c>
      <c r="C2" s="8">
        <v>10.15</v>
      </c>
      <c r="D2" s="2" t="s">
        <v>160</v>
      </c>
      <c r="E2" s="4">
        <f>C2*890</f>
        <v>9033.5</v>
      </c>
      <c r="F2" s="4">
        <f>E2*2</f>
        <v>18067</v>
      </c>
    </row>
    <row r="3" spans="1:6">
      <c r="A3" t="s">
        <v>4</v>
      </c>
      <c r="B3" t="s">
        <v>6</v>
      </c>
      <c r="C3" s="8">
        <v>1.77</v>
      </c>
      <c r="D3" s="2" t="s">
        <v>160</v>
      </c>
      <c r="E3" s="4">
        <f>C3*890</f>
        <v>1575.3</v>
      </c>
      <c r="F3" s="4">
        <f>E3*2</f>
        <v>3150.6</v>
      </c>
    </row>
    <row r="4" spans="1:6">
      <c r="A4" t="s">
        <v>9</v>
      </c>
      <c r="B4" t="s">
        <v>8</v>
      </c>
      <c r="C4" s="8">
        <v>2.73</v>
      </c>
      <c r="D4" s="2" t="s">
        <v>160</v>
      </c>
      <c r="E4" s="4">
        <f>C4*890</f>
        <v>2429.6999999999998</v>
      </c>
      <c r="F4" s="4">
        <f>E4*2</f>
        <v>4859.3999999999996</v>
      </c>
    </row>
    <row r="5" spans="1:6">
      <c r="A5" t="s">
        <v>10</v>
      </c>
      <c r="B5" t="s">
        <v>10</v>
      </c>
      <c r="C5" s="8">
        <v>1.383</v>
      </c>
      <c r="D5" s="2" t="s">
        <v>11</v>
      </c>
      <c r="E5" s="4">
        <v>0</v>
      </c>
      <c r="F5" s="4">
        <v>0</v>
      </c>
    </row>
    <row r="6" spans="1:6">
      <c r="A6" t="s">
        <v>14</v>
      </c>
      <c r="B6" t="s">
        <v>33</v>
      </c>
      <c r="C6" s="8">
        <v>4.3099999999999996</v>
      </c>
      <c r="D6" s="2" t="s">
        <v>161</v>
      </c>
      <c r="E6" s="4">
        <f t="shared" ref="E6:E49" si="0">C6*890</f>
        <v>3835.8999999999996</v>
      </c>
      <c r="F6" s="4">
        <f t="shared" ref="F6:F49" si="1">E6*2</f>
        <v>7671.7999999999993</v>
      </c>
    </row>
    <row r="7" spans="1:6">
      <c r="A7" t="s">
        <v>15</v>
      </c>
      <c r="B7" t="s">
        <v>32</v>
      </c>
      <c r="C7" s="8">
        <v>1.1200000000000001</v>
      </c>
      <c r="D7" s="2" t="s">
        <v>161</v>
      </c>
      <c r="E7" s="4">
        <f t="shared" si="0"/>
        <v>996.80000000000007</v>
      </c>
      <c r="F7" s="4">
        <f t="shared" si="1"/>
        <v>1993.6000000000001</v>
      </c>
    </row>
    <row r="8" spans="1:6">
      <c r="A8" t="s">
        <v>16</v>
      </c>
      <c r="B8" t="s">
        <v>34</v>
      </c>
      <c r="C8" s="8">
        <v>1.49</v>
      </c>
      <c r="D8" s="2" t="s">
        <v>161</v>
      </c>
      <c r="E8" s="4">
        <f t="shared" si="0"/>
        <v>1326.1</v>
      </c>
      <c r="F8" s="4">
        <f t="shared" si="1"/>
        <v>2652.2</v>
      </c>
    </row>
    <row r="9" spans="1:6">
      <c r="A9" t="s">
        <v>17</v>
      </c>
      <c r="B9" t="s">
        <v>35</v>
      </c>
      <c r="C9" s="8">
        <v>0.56000000000000005</v>
      </c>
      <c r="D9" s="2" t="s">
        <v>161</v>
      </c>
      <c r="E9" s="4">
        <f t="shared" si="0"/>
        <v>498.40000000000003</v>
      </c>
      <c r="F9" s="4">
        <f t="shared" si="1"/>
        <v>996.80000000000007</v>
      </c>
    </row>
    <row r="10" spans="1:6">
      <c r="A10" t="s">
        <v>18</v>
      </c>
      <c r="B10" t="s">
        <v>38</v>
      </c>
      <c r="C10" s="8">
        <v>0.45</v>
      </c>
      <c r="D10" s="2" t="s">
        <v>161</v>
      </c>
      <c r="E10" s="4">
        <f t="shared" si="0"/>
        <v>400.5</v>
      </c>
      <c r="F10" s="4">
        <f t="shared" si="1"/>
        <v>801</v>
      </c>
    </row>
    <row r="11" spans="1:6">
      <c r="A11" t="s">
        <v>19</v>
      </c>
      <c r="B11" t="s">
        <v>40</v>
      </c>
      <c r="C11" s="8">
        <v>0.24</v>
      </c>
      <c r="D11" s="2" t="s">
        <v>161</v>
      </c>
      <c r="E11" s="4">
        <f t="shared" si="0"/>
        <v>213.6</v>
      </c>
      <c r="F11" s="4">
        <f t="shared" si="1"/>
        <v>427.2</v>
      </c>
    </row>
    <row r="12" spans="1:6">
      <c r="A12" t="s">
        <v>20</v>
      </c>
      <c r="B12" t="s">
        <v>43</v>
      </c>
      <c r="C12" s="8">
        <v>0.32</v>
      </c>
      <c r="D12" s="2" t="s">
        <v>161</v>
      </c>
      <c r="E12" s="4">
        <f t="shared" si="0"/>
        <v>284.8</v>
      </c>
      <c r="F12" s="4">
        <f t="shared" si="1"/>
        <v>569.6</v>
      </c>
    </row>
    <row r="13" spans="1:6">
      <c r="A13" t="s">
        <v>21</v>
      </c>
      <c r="B13" t="s">
        <v>42</v>
      </c>
      <c r="C13" s="8">
        <v>0.57999999999999996</v>
      </c>
      <c r="D13" s="2" t="s">
        <v>161</v>
      </c>
      <c r="E13" s="4">
        <f t="shared" si="0"/>
        <v>516.19999999999993</v>
      </c>
      <c r="F13" s="4">
        <f t="shared" si="1"/>
        <v>1032.3999999999999</v>
      </c>
    </row>
    <row r="14" spans="1:6">
      <c r="A14" t="s">
        <v>22</v>
      </c>
      <c r="B14" t="s">
        <v>47</v>
      </c>
      <c r="C14" s="8">
        <v>1.1599999999999999</v>
      </c>
      <c r="D14" s="2" t="s">
        <v>161</v>
      </c>
      <c r="E14" s="4">
        <f t="shared" si="0"/>
        <v>1032.3999999999999</v>
      </c>
      <c r="F14" s="4">
        <f t="shared" si="1"/>
        <v>2064.7999999999997</v>
      </c>
    </row>
    <row r="15" spans="1:6">
      <c r="A15" t="s">
        <v>23</v>
      </c>
      <c r="B15" t="s">
        <v>48</v>
      </c>
      <c r="C15" s="8">
        <v>4.38</v>
      </c>
      <c r="D15" s="2" t="s">
        <v>161</v>
      </c>
      <c r="E15" s="4">
        <f t="shared" si="0"/>
        <v>3898.2</v>
      </c>
      <c r="F15" s="4">
        <f t="shared" si="1"/>
        <v>7796.4</v>
      </c>
    </row>
    <row r="16" spans="1:6">
      <c r="A16" t="s">
        <v>24</v>
      </c>
      <c r="B16" t="s">
        <v>46</v>
      </c>
      <c r="C16" s="8">
        <v>0.98</v>
      </c>
      <c r="D16" s="2" t="s">
        <v>161</v>
      </c>
      <c r="E16" s="4">
        <f t="shared" si="0"/>
        <v>872.19999999999993</v>
      </c>
      <c r="F16" s="4">
        <f t="shared" si="1"/>
        <v>1744.3999999999999</v>
      </c>
    </row>
    <row r="17" spans="1:6">
      <c r="A17" t="s">
        <v>25</v>
      </c>
      <c r="B17" t="s">
        <v>51</v>
      </c>
      <c r="C17" s="8">
        <v>0.32</v>
      </c>
      <c r="D17" s="2" t="s">
        <v>161</v>
      </c>
      <c r="E17" s="4">
        <f t="shared" si="0"/>
        <v>284.8</v>
      </c>
      <c r="F17" s="4">
        <f t="shared" si="1"/>
        <v>569.6</v>
      </c>
    </row>
    <row r="18" spans="1:6">
      <c r="A18" t="s">
        <v>26</v>
      </c>
      <c r="B18" t="s">
        <v>52</v>
      </c>
      <c r="C18" s="8">
        <v>1.75</v>
      </c>
      <c r="D18" s="2" t="s">
        <v>161</v>
      </c>
      <c r="E18" s="4">
        <f t="shared" si="0"/>
        <v>1557.5</v>
      </c>
      <c r="F18" s="4">
        <f t="shared" si="1"/>
        <v>3115</v>
      </c>
    </row>
    <row r="19" spans="1:6">
      <c r="A19" t="s">
        <v>27</v>
      </c>
      <c r="B19" t="s">
        <v>49</v>
      </c>
      <c r="C19" s="8">
        <v>0.51</v>
      </c>
      <c r="D19" s="2" t="s">
        <v>161</v>
      </c>
      <c r="E19" s="4">
        <f t="shared" si="0"/>
        <v>453.90000000000003</v>
      </c>
      <c r="F19" s="4">
        <f t="shared" si="1"/>
        <v>907.80000000000007</v>
      </c>
    </row>
    <row r="20" spans="1:6">
      <c r="A20" t="s">
        <v>28</v>
      </c>
      <c r="B20" t="s">
        <v>50</v>
      </c>
      <c r="C20" s="8">
        <v>1.03</v>
      </c>
      <c r="D20" s="2" t="s">
        <v>161</v>
      </c>
      <c r="E20" s="4">
        <f t="shared" si="0"/>
        <v>916.7</v>
      </c>
      <c r="F20" s="4">
        <f t="shared" si="1"/>
        <v>1833.4</v>
      </c>
    </row>
    <row r="21" spans="1:6">
      <c r="A21" t="s">
        <v>29</v>
      </c>
      <c r="B21" t="s">
        <v>41</v>
      </c>
      <c r="C21" s="8">
        <v>1.08</v>
      </c>
      <c r="D21" s="2" t="s">
        <v>161</v>
      </c>
      <c r="E21" s="4">
        <f t="shared" si="0"/>
        <v>961.2</v>
      </c>
      <c r="F21" s="4">
        <f t="shared" si="1"/>
        <v>1922.4</v>
      </c>
    </row>
    <row r="22" spans="1:6">
      <c r="A22" t="s">
        <v>30</v>
      </c>
      <c r="B22" t="s">
        <v>44</v>
      </c>
      <c r="C22" s="8">
        <v>0.59</v>
      </c>
      <c r="D22" s="2" t="s">
        <v>161</v>
      </c>
      <c r="E22" s="4">
        <f t="shared" si="0"/>
        <v>525.1</v>
      </c>
      <c r="F22" s="4">
        <f t="shared" si="1"/>
        <v>1050.2</v>
      </c>
    </row>
    <row r="23" spans="1:6">
      <c r="A23" t="s">
        <v>31</v>
      </c>
      <c r="B23" t="s">
        <v>39</v>
      </c>
      <c r="C23" s="8">
        <v>0.22</v>
      </c>
      <c r="D23" s="2" t="s">
        <v>161</v>
      </c>
      <c r="E23" s="4">
        <f t="shared" si="0"/>
        <v>195.8</v>
      </c>
      <c r="F23" s="4">
        <f t="shared" si="1"/>
        <v>391.6</v>
      </c>
    </row>
    <row r="24" spans="1:6">
      <c r="A24" t="s">
        <v>37</v>
      </c>
      <c r="B24" t="s">
        <v>36</v>
      </c>
      <c r="C24" s="8">
        <v>0.15</v>
      </c>
      <c r="D24" s="2" t="s">
        <v>161</v>
      </c>
      <c r="E24" s="4">
        <f t="shared" si="0"/>
        <v>133.5</v>
      </c>
      <c r="F24" s="4">
        <f t="shared" si="1"/>
        <v>267</v>
      </c>
    </row>
    <row r="25" spans="1:6">
      <c r="A25" t="s">
        <v>53</v>
      </c>
      <c r="B25" t="s">
        <v>45</v>
      </c>
      <c r="C25" s="8">
        <v>1.2</v>
      </c>
      <c r="D25" s="2" t="s">
        <v>161</v>
      </c>
      <c r="E25" s="4">
        <f t="shared" si="0"/>
        <v>1068</v>
      </c>
      <c r="F25" s="4">
        <f t="shared" si="1"/>
        <v>2136</v>
      </c>
    </row>
    <row r="26" spans="1:6">
      <c r="A26" t="s">
        <v>58</v>
      </c>
      <c r="B26" t="s">
        <v>72</v>
      </c>
      <c r="C26" s="8">
        <v>1.3</v>
      </c>
      <c r="D26" s="2" t="s">
        <v>162</v>
      </c>
      <c r="E26" s="4">
        <f t="shared" si="0"/>
        <v>1157</v>
      </c>
      <c r="F26" s="4">
        <f t="shared" si="1"/>
        <v>2314</v>
      </c>
    </row>
    <row r="27" spans="1:6">
      <c r="A27" t="s">
        <v>59</v>
      </c>
      <c r="B27" t="s">
        <v>81</v>
      </c>
      <c r="C27" s="8">
        <f>0.7+0.06+0.67+0.61+0.11+0.57</f>
        <v>2.7199999999999998</v>
      </c>
      <c r="D27" s="2" t="s">
        <v>162</v>
      </c>
      <c r="E27" s="4">
        <f t="shared" si="0"/>
        <v>2420.7999999999997</v>
      </c>
      <c r="F27" s="4">
        <f t="shared" si="1"/>
        <v>4841.5999999999995</v>
      </c>
    </row>
    <row r="28" spans="1:6">
      <c r="A28" t="s">
        <v>60</v>
      </c>
      <c r="B28" t="s">
        <v>74</v>
      </c>
      <c r="C28" s="8">
        <v>1.82</v>
      </c>
      <c r="D28" s="2" t="s">
        <v>162</v>
      </c>
      <c r="E28" s="4">
        <f t="shared" si="0"/>
        <v>1619.8</v>
      </c>
      <c r="F28" s="4">
        <f t="shared" si="1"/>
        <v>3239.6</v>
      </c>
    </row>
    <row r="29" spans="1:6">
      <c r="A29" t="s">
        <v>61</v>
      </c>
      <c r="B29" t="s">
        <v>75</v>
      </c>
      <c r="C29" s="8">
        <v>0.32</v>
      </c>
      <c r="D29" s="2" t="s">
        <v>162</v>
      </c>
      <c r="E29" s="4">
        <f t="shared" si="0"/>
        <v>284.8</v>
      </c>
      <c r="F29" s="4">
        <f t="shared" si="1"/>
        <v>569.6</v>
      </c>
    </row>
    <row r="30" spans="1:6">
      <c r="A30" t="s">
        <v>62</v>
      </c>
      <c r="B30" t="s">
        <v>73</v>
      </c>
      <c r="C30" s="8">
        <v>0.75</v>
      </c>
      <c r="D30" s="2" t="s">
        <v>162</v>
      </c>
      <c r="E30" s="4">
        <f t="shared" si="0"/>
        <v>667.5</v>
      </c>
      <c r="F30" s="4">
        <f t="shared" si="1"/>
        <v>1335</v>
      </c>
    </row>
    <row r="31" spans="1:6">
      <c r="A31" t="s">
        <v>63</v>
      </c>
      <c r="B31" t="s">
        <v>86</v>
      </c>
      <c r="C31" s="8">
        <v>3.19</v>
      </c>
      <c r="D31" s="2" t="s">
        <v>162</v>
      </c>
      <c r="E31" s="4">
        <f t="shared" si="0"/>
        <v>2839.1</v>
      </c>
      <c r="F31" s="4">
        <f t="shared" si="1"/>
        <v>5678.2</v>
      </c>
    </row>
    <row r="32" spans="1:6">
      <c r="A32" t="s">
        <v>64</v>
      </c>
      <c r="B32" t="s">
        <v>84</v>
      </c>
      <c r="C32" s="8">
        <v>1.88</v>
      </c>
      <c r="D32" s="2" t="s">
        <v>162</v>
      </c>
      <c r="E32" s="4">
        <f t="shared" si="0"/>
        <v>1673.1999999999998</v>
      </c>
      <c r="F32" s="4">
        <f t="shared" si="1"/>
        <v>3346.3999999999996</v>
      </c>
    </row>
    <row r="33" spans="1:6">
      <c r="A33" t="s">
        <v>65</v>
      </c>
      <c r="B33" t="s">
        <v>82</v>
      </c>
      <c r="C33" s="8">
        <v>2.41</v>
      </c>
      <c r="D33" s="2" t="s">
        <v>162</v>
      </c>
      <c r="E33" s="4">
        <f t="shared" si="0"/>
        <v>2144.9</v>
      </c>
      <c r="F33" s="4">
        <f t="shared" si="1"/>
        <v>4289.8</v>
      </c>
    </row>
    <row r="34" spans="1:6">
      <c r="A34" t="s">
        <v>66</v>
      </c>
      <c r="B34" t="s">
        <v>87</v>
      </c>
      <c r="C34" s="8">
        <v>0.3</v>
      </c>
      <c r="D34" s="2" t="s">
        <v>162</v>
      </c>
      <c r="E34" s="4">
        <f t="shared" si="0"/>
        <v>267</v>
      </c>
      <c r="F34" s="4">
        <f t="shared" si="1"/>
        <v>534</v>
      </c>
    </row>
    <row r="35" spans="1:6">
      <c r="A35" t="s">
        <v>67</v>
      </c>
      <c r="B35" t="s">
        <v>90</v>
      </c>
      <c r="C35" s="8">
        <v>2.71</v>
      </c>
      <c r="D35" s="2" t="s">
        <v>162</v>
      </c>
      <c r="E35" s="4">
        <f t="shared" si="0"/>
        <v>2411.9</v>
      </c>
      <c r="F35" s="4">
        <f t="shared" si="1"/>
        <v>4823.8</v>
      </c>
    </row>
    <row r="36" spans="1:6">
      <c r="A36" t="s">
        <v>68</v>
      </c>
      <c r="B36" t="s">
        <v>89</v>
      </c>
      <c r="C36" s="8">
        <v>1.02</v>
      </c>
      <c r="D36" s="2" t="s">
        <v>162</v>
      </c>
      <c r="E36" s="4">
        <f t="shared" si="0"/>
        <v>907.80000000000007</v>
      </c>
      <c r="F36" s="4">
        <f t="shared" si="1"/>
        <v>1815.6000000000001</v>
      </c>
    </row>
    <row r="37" spans="1:6">
      <c r="A37" t="s">
        <v>69</v>
      </c>
      <c r="B37" t="s">
        <v>88</v>
      </c>
      <c r="C37" s="8">
        <v>0.24</v>
      </c>
      <c r="D37" s="2" t="s">
        <v>162</v>
      </c>
      <c r="E37" s="4">
        <f t="shared" si="0"/>
        <v>213.6</v>
      </c>
      <c r="F37" s="4">
        <f t="shared" si="1"/>
        <v>427.2</v>
      </c>
    </row>
    <row r="38" spans="1:6">
      <c r="A38" t="s">
        <v>70</v>
      </c>
      <c r="B38" t="s">
        <v>88</v>
      </c>
      <c r="C38" s="8">
        <f>0.72+0.43</f>
        <v>1.1499999999999999</v>
      </c>
      <c r="D38" s="2" t="s">
        <v>162</v>
      </c>
      <c r="E38" s="4">
        <f t="shared" si="0"/>
        <v>1023.4999999999999</v>
      </c>
      <c r="F38" s="4">
        <f t="shared" si="1"/>
        <v>2046.9999999999998</v>
      </c>
    </row>
    <row r="39" spans="1:6">
      <c r="A39" t="s">
        <v>71</v>
      </c>
      <c r="B39" t="s">
        <v>91</v>
      </c>
      <c r="C39" s="8">
        <v>0.37</v>
      </c>
      <c r="D39" s="2" t="s">
        <v>162</v>
      </c>
      <c r="E39" s="4">
        <f t="shared" si="0"/>
        <v>329.3</v>
      </c>
      <c r="F39" s="4">
        <f t="shared" si="1"/>
        <v>658.6</v>
      </c>
    </row>
    <row r="40" spans="1:6">
      <c r="A40" t="s">
        <v>76</v>
      </c>
      <c r="B40" t="s">
        <v>77</v>
      </c>
      <c r="C40" s="8">
        <v>0.14000000000000001</v>
      </c>
      <c r="D40" s="2" t="s">
        <v>162</v>
      </c>
      <c r="E40" s="4">
        <f t="shared" si="0"/>
        <v>124.60000000000001</v>
      </c>
      <c r="F40" s="4">
        <f t="shared" si="1"/>
        <v>249.20000000000002</v>
      </c>
    </row>
    <row r="41" spans="1:6">
      <c r="A41" t="s">
        <v>78</v>
      </c>
      <c r="B41" t="s">
        <v>50</v>
      </c>
      <c r="C41" s="8">
        <v>0.5</v>
      </c>
      <c r="D41" s="2" t="s">
        <v>162</v>
      </c>
      <c r="E41" s="4">
        <f t="shared" si="0"/>
        <v>445</v>
      </c>
      <c r="F41" s="4">
        <f t="shared" si="1"/>
        <v>890</v>
      </c>
    </row>
    <row r="42" spans="1:6">
      <c r="A42" t="s">
        <v>79</v>
      </c>
      <c r="B42" t="s">
        <v>80</v>
      </c>
      <c r="C42" s="8">
        <v>0.15</v>
      </c>
      <c r="D42" s="2" t="s">
        <v>162</v>
      </c>
      <c r="E42" s="4">
        <f t="shared" si="0"/>
        <v>133.5</v>
      </c>
      <c r="F42" s="4">
        <f t="shared" si="1"/>
        <v>267</v>
      </c>
    </row>
    <row r="43" spans="1:6">
      <c r="A43" t="s">
        <v>83</v>
      </c>
      <c r="B43" t="s">
        <v>85</v>
      </c>
      <c r="C43" s="8">
        <v>0.53</v>
      </c>
      <c r="D43" s="2" t="s">
        <v>162</v>
      </c>
      <c r="E43" s="4">
        <f t="shared" si="0"/>
        <v>471.70000000000005</v>
      </c>
      <c r="F43" s="4">
        <f t="shared" si="1"/>
        <v>943.40000000000009</v>
      </c>
    </row>
    <row r="44" spans="1:6">
      <c r="A44" t="s">
        <v>199</v>
      </c>
      <c r="B44" t="s">
        <v>188</v>
      </c>
      <c r="C44" s="8">
        <v>0.62</v>
      </c>
      <c r="D44" s="2" t="s">
        <v>162</v>
      </c>
      <c r="E44" s="4">
        <f t="shared" si="0"/>
        <v>551.79999999999995</v>
      </c>
      <c r="F44" s="4">
        <f t="shared" si="1"/>
        <v>1103.5999999999999</v>
      </c>
    </row>
    <row r="45" spans="1:6">
      <c r="A45" t="s">
        <v>200</v>
      </c>
      <c r="B45" t="s">
        <v>189</v>
      </c>
      <c r="C45" s="8">
        <v>0.16</v>
      </c>
      <c r="D45" s="2" t="s">
        <v>162</v>
      </c>
      <c r="E45" s="4">
        <f t="shared" si="0"/>
        <v>142.4</v>
      </c>
      <c r="F45" s="4">
        <f t="shared" si="1"/>
        <v>284.8</v>
      </c>
    </row>
    <row r="46" spans="1:6">
      <c r="A46" t="s">
        <v>70</v>
      </c>
      <c r="B46" t="s">
        <v>191</v>
      </c>
      <c r="C46" s="8">
        <v>0.62</v>
      </c>
      <c r="D46" s="2" t="s">
        <v>162</v>
      </c>
      <c r="E46" s="4">
        <f t="shared" si="0"/>
        <v>551.79999999999995</v>
      </c>
      <c r="F46" s="4">
        <f t="shared" si="1"/>
        <v>1103.5999999999999</v>
      </c>
    </row>
    <row r="47" spans="1:6">
      <c r="A47" t="s">
        <v>201</v>
      </c>
      <c r="B47" t="s">
        <v>192</v>
      </c>
      <c r="C47" s="8">
        <v>0.5</v>
      </c>
      <c r="D47" s="2" t="s">
        <v>162</v>
      </c>
      <c r="E47" s="4">
        <f t="shared" si="0"/>
        <v>445</v>
      </c>
      <c r="F47" s="4">
        <f t="shared" si="1"/>
        <v>890</v>
      </c>
    </row>
    <row r="48" spans="1:6">
      <c r="A48" t="s">
        <v>202</v>
      </c>
      <c r="B48" t="s">
        <v>195</v>
      </c>
      <c r="C48" s="8">
        <v>0.06</v>
      </c>
      <c r="D48" s="2" t="s">
        <v>160</v>
      </c>
      <c r="E48" s="4">
        <f t="shared" si="0"/>
        <v>53.4</v>
      </c>
      <c r="F48" s="4">
        <f t="shared" si="1"/>
        <v>106.8</v>
      </c>
    </row>
    <row r="49" spans="1:6">
      <c r="A49" t="s">
        <v>198</v>
      </c>
      <c r="B49" t="s">
        <v>186</v>
      </c>
      <c r="C49" s="8">
        <v>0.2</v>
      </c>
      <c r="D49" s="2" t="s">
        <v>160</v>
      </c>
      <c r="E49" s="4">
        <f t="shared" si="0"/>
        <v>178</v>
      </c>
      <c r="F49" s="4">
        <f t="shared" si="1"/>
        <v>356</v>
      </c>
    </row>
    <row r="51" spans="1:6">
      <c r="C51" s="8"/>
    </row>
    <row r="52" spans="1:6">
      <c r="C52" s="8"/>
    </row>
    <row r="53" spans="1:6">
      <c r="C53" s="8"/>
    </row>
    <row r="54" spans="1:6">
      <c r="C54" s="8"/>
    </row>
    <row r="55" spans="1:6">
      <c r="C55" s="8"/>
    </row>
    <row r="56" spans="1:6">
      <c r="C56" s="8"/>
    </row>
  </sheetData>
  <sheetProtection password="E5F4" sheet="1" objects="1" scenarios="1"/>
  <phoneticPr fontId="13" type="noConversion"/>
  <pageMargins left="0.75" right="0.75" top="1" bottom="1" header="0.5" footer="0.5"/>
  <pageSetup orientation="portrait" horizontalDpi="4294967292" verticalDpi="4294967292"/>
  <headerFooter>
    <oddHeader>&amp;C&amp;"Calibri,Bold"&amp;14&amp;K000000Chase Site Services Estimates by Road Segment&amp;R&amp;"Calibri,Regular"&amp;K000000&amp;D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6" sqref="B6"/>
    </sheetView>
  </sheetViews>
  <sheetFormatPr baseColWidth="10" defaultRowHeight="15" x14ac:dyDescent="0"/>
  <cols>
    <col min="1" max="1" width="33" customWidth="1"/>
    <col min="2" max="3" width="11.33203125" bestFit="1" customWidth="1"/>
  </cols>
  <sheetData>
    <row r="1" spans="1:9">
      <c r="B1" s="2" t="s">
        <v>118</v>
      </c>
    </row>
    <row r="2" spans="1:9">
      <c r="A2" t="s">
        <v>119</v>
      </c>
      <c r="B2" s="11">
        <v>178000</v>
      </c>
    </row>
    <row r="3" spans="1:9">
      <c r="A3" t="s">
        <v>120</v>
      </c>
      <c r="B3" s="11">
        <v>10000</v>
      </c>
    </row>
    <row r="4" spans="1:9">
      <c r="A4" t="s">
        <v>121</v>
      </c>
      <c r="B4" s="11">
        <v>2400</v>
      </c>
    </row>
    <row r="5" spans="1:9">
      <c r="A5" t="s">
        <v>122</v>
      </c>
      <c r="B5" s="11">
        <v>9000</v>
      </c>
    </row>
    <row r="6" spans="1:9">
      <c r="A6" t="s">
        <v>123</v>
      </c>
      <c r="B6" s="11">
        <v>35000</v>
      </c>
    </row>
    <row r="7" spans="1:9">
      <c r="A7" t="s">
        <v>124</v>
      </c>
      <c r="B7" s="11">
        <v>1500</v>
      </c>
    </row>
    <row r="8" spans="1:9">
      <c r="A8" t="s">
        <v>125</v>
      </c>
      <c r="B8" s="11">
        <v>500</v>
      </c>
    </row>
    <row r="9" spans="1:9">
      <c r="A9" t="s">
        <v>126</v>
      </c>
      <c r="B9" s="11">
        <v>500</v>
      </c>
    </row>
    <row r="10" spans="1:9">
      <c r="A10" t="s">
        <v>137</v>
      </c>
      <c r="B10" s="11">
        <v>13500</v>
      </c>
    </row>
    <row r="11" spans="1:9">
      <c r="A11" t="s">
        <v>138</v>
      </c>
      <c r="B11" s="11">
        <v>2000</v>
      </c>
    </row>
    <row r="13" spans="1:9">
      <c r="A13" s="15" t="s">
        <v>127</v>
      </c>
      <c r="B13" s="11">
        <f>SUM(B2:B12)</f>
        <v>252400</v>
      </c>
    </row>
    <row r="14" spans="1:9">
      <c r="A14" t="s">
        <v>174</v>
      </c>
      <c r="B14" s="16">
        <f>5.5/12</f>
        <v>0.45833333333333331</v>
      </c>
      <c r="C14" s="11">
        <f>B13*B14</f>
        <v>115683.33333333333</v>
      </c>
      <c r="D14" s="11"/>
      <c r="E14" s="17"/>
      <c r="I14" s="11"/>
    </row>
    <row r="15" spans="1:9">
      <c r="A15" t="s">
        <v>175</v>
      </c>
      <c r="B15" s="16">
        <f>6.5/12</f>
        <v>0.54166666666666663</v>
      </c>
      <c r="C15" s="11">
        <f>B13*B15</f>
        <v>136716.66666666666</v>
      </c>
      <c r="D15" s="11"/>
    </row>
  </sheetData>
  <sheetProtection password="E5F4" sheet="1" objects="1" scenarios="1"/>
  <phoneticPr fontId="13" type="noConversion"/>
  <pageMargins left="0.75" right="0.75" top="1" bottom="1" header="0.5" footer="0.5"/>
  <pageSetup orientation="portrait" horizontalDpi="4294967292" verticalDpi="4294967292"/>
  <headerFooter>
    <oddHeader>&amp;C&amp;"Calibri,Bold"&amp;14&amp;K000000FY19 Labor Budget Data&amp;R&amp;"Calibri,Regular"&amp;K000000&amp;D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"/>
  <sheetViews>
    <sheetView workbookViewId="0">
      <selection activeCell="D6" sqref="D6"/>
    </sheetView>
  </sheetViews>
  <sheetFormatPr baseColWidth="10" defaultRowHeight="15" x14ac:dyDescent="0"/>
  <cols>
    <col min="1" max="1" width="19" bestFit="1" customWidth="1"/>
    <col min="2" max="2" width="29.6640625" customWidth="1"/>
    <col min="3" max="3" width="12.1640625" bestFit="1" customWidth="1"/>
    <col min="4" max="4" width="15.83203125" bestFit="1" customWidth="1"/>
    <col min="5" max="5" width="16.83203125" customWidth="1"/>
    <col min="6" max="6" width="13.1640625" customWidth="1"/>
    <col min="7" max="7" width="14" customWidth="1"/>
    <col min="8" max="8" width="15" style="2" customWidth="1"/>
    <col min="9" max="9" width="12.1640625" style="2" customWidth="1"/>
  </cols>
  <sheetData>
    <row r="1" spans="1:14">
      <c r="B1" s="26" t="s">
        <v>116</v>
      </c>
      <c r="C1" s="27" t="s">
        <v>117</v>
      </c>
      <c r="D1" s="26" t="s">
        <v>152</v>
      </c>
      <c r="E1" s="26" t="s">
        <v>153</v>
      </c>
      <c r="F1" s="26" t="s">
        <v>146</v>
      </c>
      <c r="G1" s="26" t="s">
        <v>147</v>
      </c>
      <c r="H1" s="26" t="s">
        <v>176</v>
      </c>
      <c r="I1" s="26" t="s">
        <v>154</v>
      </c>
    </row>
    <row r="2" spans="1:14">
      <c r="A2" t="s">
        <v>160</v>
      </c>
      <c r="B2" s="13">
        <f>5/7</f>
        <v>0.7142857142857143</v>
      </c>
      <c r="C2" s="20">
        <f>B2*151</f>
        <v>107.85714285714286</v>
      </c>
      <c r="D2" s="13">
        <f>C2*8</f>
        <v>862.85714285714289</v>
      </c>
      <c r="E2" s="13">
        <f>C2*0.8</f>
        <v>86.285714285714292</v>
      </c>
      <c r="F2" s="13">
        <f>'Town Crew Pivot by Route'!B9</f>
        <v>326.5</v>
      </c>
      <c r="G2" s="13">
        <f>'Town Crew Pivot by Route'!C9</f>
        <v>158.75</v>
      </c>
      <c r="H2" s="13">
        <f>F2+G2</f>
        <v>485.25</v>
      </c>
      <c r="I2" s="13">
        <f>D2-H2</f>
        <v>377.60714285714289</v>
      </c>
      <c r="K2" s="11"/>
      <c r="L2" s="11"/>
      <c r="M2" s="11"/>
      <c r="N2" s="11"/>
    </row>
    <row r="3" spans="1:14">
      <c r="A3" t="s">
        <v>162</v>
      </c>
      <c r="B3" s="13">
        <f>5/7</f>
        <v>0.7142857142857143</v>
      </c>
      <c r="C3" s="20">
        <f>B3*151</f>
        <v>107.85714285714286</v>
      </c>
      <c r="D3" s="13">
        <f>C3*8</f>
        <v>862.85714285714289</v>
      </c>
      <c r="E3" s="13">
        <f>C3*0.8</f>
        <v>86.285714285714292</v>
      </c>
      <c r="F3" s="13">
        <f>'Town Crew Pivot by Route'!B17</f>
        <v>371</v>
      </c>
      <c r="G3" s="13">
        <f>'Town Crew Pivot by Route'!C17</f>
        <v>144</v>
      </c>
      <c r="H3" s="13">
        <f>F3+G3</f>
        <v>515</v>
      </c>
      <c r="I3" s="13">
        <f>D3-H3</f>
        <v>347.85714285714289</v>
      </c>
      <c r="K3" s="11"/>
      <c r="L3" s="11"/>
      <c r="M3" s="11"/>
      <c r="N3" s="11"/>
    </row>
    <row r="4" spans="1:14">
      <c r="A4" t="s">
        <v>161</v>
      </c>
      <c r="B4" s="13">
        <f>5/7</f>
        <v>0.7142857142857143</v>
      </c>
      <c r="C4" s="20">
        <f>B4*151</f>
        <v>107.85714285714286</v>
      </c>
      <c r="D4" s="13">
        <f>C4*8</f>
        <v>862.85714285714289</v>
      </c>
      <c r="E4" s="13">
        <f>C4*0.8</f>
        <v>86.285714285714292</v>
      </c>
      <c r="F4" s="13">
        <f>'Town Crew Pivot by Route'!B13</f>
        <v>378</v>
      </c>
      <c r="G4" s="2">
        <f>'Town Crew Pivot by Route'!C13</f>
        <v>147.75</v>
      </c>
      <c r="H4" s="13">
        <f>F4+G4</f>
        <v>525.75</v>
      </c>
      <c r="I4" s="13">
        <f>D4-H4</f>
        <v>337.10714285714289</v>
      </c>
      <c r="K4" s="11"/>
      <c r="L4" s="11"/>
      <c r="M4" s="11"/>
      <c r="N4" s="11"/>
    </row>
    <row r="6" spans="1:14">
      <c r="E6" s="13">
        <v>949.14</v>
      </c>
      <c r="F6" s="13">
        <v>358.5</v>
      </c>
      <c r="G6" s="13">
        <v>150.16999999999999</v>
      </c>
      <c r="H6" s="13">
        <v>508.67</v>
      </c>
      <c r="I6" s="13">
        <f>H6/E6</f>
        <v>0.53592726046737049</v>
      </c>
    </row>
    <row r="8" spans="1:14">
      <c r="D8" s="54"/>
    </row>
  </sheetData>
  <sheetProtection password="E5F4" sheet="1" objects="1" scenarios="1"/>
  <phoneticPr fontId="13" type="noConversion"/>
  <pageMargins left="0.75" right="0.75" top="1" bottom="1" header="0.5" footer="0.5"/>
  <pageSetup scale="77" orientation="landscape" horizontalDpi="4294967292" verticalDpi="4294967292"/>
  <headerFooter>
    <oddHeader>&amp;C&amp;"Calibri,Bold"&amp;14&amp;K000000Direct and Indirect Hours&amp;R&amp;"Calibri,Regular"&amp;K000000&amp;D</oddHeader>
    <oddFooter>&amp;C&amp;"Calibri,Regular"&amp;K000000&amp;P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A6" sqref="A6:C16"/>
    </sheetView>
  </sheetViews>
  <sheetFormatPr baseColWidth="10" defaultRowHeight="15" x14ac:dyDescent="0"/>
  <cols>
    <col min="1" max="1" width="16" bestFit="1" customWidth="1"/>
    <col min="2" max="2" width="13.6640625" customWidth="1"/>
    <col min="3" max="3" width="12.83203125" customWidth="1"/>
    <col min="4" max="4" width="9.1640625" bestFit="1" customWidth="1"/>
    <col min="5" max="5" width="8.1640625" bestFit="1" customWidth="1"/>
    <col min="6" max="6" width="14.5" bestFit="1" customWidth="1"/>
    <col min="7" max="7" width="8.83203125" bestFit="1" customWidth="1"/>
    <col min="8" max="8" width="13.1640625" bestFit="1" customWidth="1"/>
  </cols>
  <sheetData>
    <row r="3" spans="1:3">
      <c r="B3" s="9" t="s">
        <v>92</v>
      </c>
    </row>
    <row r="4" spans="1:3">
      <c r="A4" s="9" t="s">
        <v>54</v>
      </c>
      <c r="B4" t="s">
        <v>157</v>
      </c>
      <c r="C4" t="s">
        <v>158</v>
      </c>
    </row>
    <row r="5" spans="1:3">
      <c r="A5" s="1" t="s">
        <v>160</v>
      </c>
      <c r="B5" s="22"/>
      <c r="C5" s="22"/>
    </row>
    <row r="6" spans="1:3">
      <c r="A6" s="10" t="s">
        <v>99</v>
      </c>
      <c r="B6" s="22">
        <v>164.5</v>
      </c>
      <c r="C6" s="22">
        <v>87.5</v>
      </c>
    </row>
    <row r="7" spans="1:3">
      <c r="A7" s="10" t="s">
        <v>114</v>
      </c>
      <c r="B7" s="22">
        <v>80</v>
      </c>
      <c r="C7" s="22">
        <v>46.75</v>
      </c>
    </row>
    <row r="8" spans="1:3">
      <c r="A8" s="10" t="s">
        <v>113</v>
      </c>
      <c r="B8" s="22">
        <v>82</v>
      </c>
      <c r="C8" s="22">
        <v>24.5</v>
      </c>
    </row>
    <row r="9" spans="1:3">
      <c r="A9" s="1" t="s">
        <v>164</v>
      </c>
      <c r="B9" s="22">
        <v>326.5</v>
      </c>
      <c r="C9" s="22">
        <v>158.75</v>
      </c>
    </row>
    <row r="10" spans="1:3">
      <c r="A10" s="1" t="s">
        <v>161</v>
      </c>
      <c r="B10" s="22"/>
      <c r="C10" s="22"/>
    </row>
    <row r="11" spans="1:3">
      <c r="A11" s="10" t="s">
        <v>99</v>
      </c>
      <c r="B11" s="22">
        <v>164.75</v>
      </c>
      <c r="C11" s="22">
        <v>73.25</v>
      </c>
    </row>
    <row r="12" spans="1:3">
      <c r="A12" s="10" t="s">
        <v>113</v>
      </c>
      <c r="B12" s="22">
        <v>213.25</v>
      </c>
      <c r="C12" s="22">
        <v>74.5</v>
      </c>
    </row>
    <row r="13" spans="1:3">
      <c r="A13" s="1" t="s">
        <v>165</v>
      </c>
      <c r="B13" s="22">
        <v>378</v>
      </c>
      <c r="C13" s="22">
        <v>147.75</v>
      </c>
    </row>
    <row r="14" spans="1:3">
      <c r="A14" s="1" t="s">
        <v>162</v>
      </c>
      <c r="B14" s="22"/>
      <c r="C14" s="22"/>
    </row>
    <row r="15" spans="1:3">
      <c r="A15" s="10" t="s">
        <v>99</v>
      </c>
      <c r="B15" s="22">
        <v>183.5</v>
      </c>
      <c r="C15" s="22">
        <v>67</v>
      </c>
    </row>
    <row r="16" spans="1:3">
      <c r="A16" s="10" t="s">
        <v>113</v>
      </c>
      <c r="B16" s="22">
        <v>187.5</v>
      </c>
      <c r="C16" s="22">
        <v>77</v>
      </c>
    </row>
    <row r="17" spans="1:3">
      <c r="A17" s="1" t="s">
        <v>166</v>
      </c>
      <c r="B17" s="22">
        <v>371</v>
      </c>
      <c r="C17" s="22">
        <v>144</v>
      </c>
    </row>
    <row r="18" spans="1:3">
      <c r="A18" s="1" t="s">
        <v>55</v>
      </c>
      <c r="B18" s="22">
        <v>1075.5</v>
      </c>
      <c r="C18" s="22">
        <v>450.5</v>
      </c>
    </row>
  </sheetData>
  <sheetProtection password="E5F4" sheet="1" objects="1" scenarios="1"/>
  <phoneticPr fontId="13" type="noConversion"/>
  <pageMargins left="0.75" right="0.75" top="1" bottom="1" header="0.5" footer="0.5"/>
  <pageSetup orientation="portrait" horizontalDpi="4294967292" verticalDpi="4294967292"/>
  <headerFooter>
    <oddHeader>&amp;C&amp;"Calibri,Bold"&amp;14&amp;K000000Pivot Table of Actual Hours by Route&amp;R&amp;"Calibri,Regular"&amp;K000000&amp;D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6" sqref="D6"/>
    </sheetView>
  </sheetViews>
  <sheetFormatPr baseColWidth="10" defaultRowHeight="15" x14ac:dyDescent="0"/>
  <cols>
    <col min="1" max="1" width="11" bestFit="1" customWidth="1"/>
    <col min="2" max="2" width="13.5" style="2" bestFit="1" customWidth="1"/>
    <col min="3" max="3" width="14.1640625" bestFit="1" customWidth="1"/>
    <col min="4" max="4" width="13.33203125" bestFit="1" customWidth="1"/>
    <col min="5" max="5" width="19.83203125" bestFit="1" customWidth="1"/>
  </cols>
  <sheetData>
    <row r="1" spans="1:4">
      <c r="B1" s="21" t="s">
        <v>110</v>
      </c>
      <c r="C1" s="19" t="s">
        <v>111</v>
      </c>
      <c r="D1" s="19" t="s">
        <v>112</v>
      </c>
    </row>
    <row r="2" spans="1:4">
      <c r="A2" t="s">
        <v>94</v>
      </c>
      <c r="B2" s="2">
        <f>7+18</f>
        <v>25</v>
      </c>
      <c r="C2" s="13">
        <f>34+44</f>
        <v>78</v>
      </c>
      <c r="D2" s="13">
        <f>2+5</f>
        <v>7</v>
      </c>
    </row>
    <row r="3" spans="1:4">
      <c r="A3" t="s">
        <v>95</v>
      </c>
      <c r="B3" s="2">
        <f>7+22</f>
        <v>29</v>
      </c>
      <c r="C3" s="13">
        <f>38+57.25</f>
        <v>95.25</v>
      </c>
      <c r="D3" s="13">
        <f>2+7.5</f>
        <v>9.5</v>
      </c>
    </row>
    <row r="4" spans="1:4">
      <c r="A4" t="s">
        <v>96</v>
      </c>
      <c r="B4" s="2">
        <f>5+23</f>
        <v>28</v>
      </c>
      <c r="C4" s="13">
        <f>22+58.75</f>
        <v>80.75</v>
      </c>
      <c r="D4" s="13">
        <f>2+2.5</f>
        <v>4.5</v>
      </c>
    </row>
    <row r="5" spans="1:4">
      <c r="B5" s="14" t="s">
        <v>149</v>
      </c>
      <c r="C5" s="13">
        <f>SUM(C2:C4)</f>
        <v>254</v>
      </c>
      <c r="D5" s="13">
        <f>SUM(D2:D4)</f>
        <v>21</v>
      </c>
    </row>
    <row r="7" spans="1:4">
      <c r="C7" s="13"/>
      <c r="D7" s="13"/>
    </row>
    <row r="8" spans="1:4">
      <c r="C8" s="21"/>
      <c r="D8" s="21"/>
    </row>
    <row r="10" spans="1:4">
      <c r="D10" s="14"/>
    </row>
  </sheetData>
  <sheetProtection password="E5F4" sheet="1" objects="1" scenarios="1"/>
  <phoneticPr fontId="13" type="noConversion"/>
  <pageMargins left="0.75" right="0.75" top="1" bottom="1" header="0.5" footer="0.5"/>
  <pageSetup orientation="portrait" horizontalDpi="4294967292" verticalDpi="4294967292"/>
  <headerFooter>
    <oddHeader>&amp;C&amp;"Calibri,Bold"&amp;14&amp;K000000Storm Preparation Events and Hours&amp;R&amp;"Calibri,Regular"&amp;K000000&amp;D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6" sqref="A6:C16"/>
    </sheetView>
  </sheetViews>
  <sheetFormatPr baseColWidth="10" defaultRowHeight="15" x14ac:dyDescent="0"/>
  <cols>
    <col min="4" max="4" width="10.83203125" style="2"/>
  </cols>
  <sheetData>
    <row r="1" spans="1:5">
      <c r="B1" t="s">
        <v>97</v>
      </c>
      <c r="C1" t="s">
        <v>98</v>
      </c>
      <c r="D1" s="2" t="s">
        <v>177</v>
      </c>
      <c r="E1" s="29">
        <f>SUM(C2:C5)</f>
        <v>144.35999999999999</v>
      </c>
    </row>
    <row r="2" spans="1:5">
      <c r="A2" t="s">
        <v>94</v>
      </c>
      <c r="B2" s="4">
        <v>32.76</v>
      </c>
      <c r="C2" s="4">
        <v>40.5</v>
      </c>
      <c r="D2" s="18">
        <f>C2/E1</f>
        <v>0.28054862842892769</v>
      </c>
    </row>
    <row r="3" spans="1:5">
      <c r="A3" t="s">
        <v>95</v>
      </c>
      <c r="B3" s="4">
        <v>29.12</v>
      </c>
      <c r="C3" s="4">
        <v>36</v>
      </c>
      <c r="D3" s="18">
        <f>C3/E1</f>
        <v>0.24937655860349131</v>
      </c>
    </row>
    <row r="4" spans="1:5">
      <c r="A4" t="s">
        <v>96</v>
      </c>
      <c r="B4" s="4">
        <v>25.69</v>
      </c>
      <c r="C4" s="4">
        <v>31.77</v>
      </c>
      <c r="D4" s="18">
        <f>C4/E1</f>
        <v>0.22007481296758108</v>
      </c>
    </row>
    <row r="5" spans="1:5">
      <c r="B5" s="4">
        <f>AVERAGE(B2:B4)</f>
        <v>29.189999999999998</v>
      </c>
      <c r="C5" s="4">
        <f>AVERAGE(C2:C4)</f>
        <v>36.089999999999996</v>
      </c>
    </row>
  </sheetData>
  <sheetProtection password="E5F4" sheet="1" objects="1" scenarios="1"/>
  <phoneticPr fontId="13" type="noConversion"/>
  <pageMargins left="0.75" right="0.75" top="1" bottom="1" header="0.5" footer="0.5"/>
  <pageSetup orientation="portrait" horizontalDpi="4294967292" verticalDpi="4294967292"/>
  <headerFooter>
    <oddHeader>&amp;C&amp;"Calibri,Bold"&amp;14&amp;K000000Current Loaded Labor Rates (submitted to FEMA)&amp;R&amp;"Calibri,Regular"&amp;K000000&amp;D</oddHeader>
    <oddFooter>&amp;C&amp;"Calibri,Regular"&amp;K000000&amp;P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Road List Master</vt:lpstr>
      <vt:lpstr>Eric Chase Pivot by Route</vt:lpstr>
      <vt:lpstr>Costs at $890 per Lane</vt:lpstr>
      <vt:lpstr>2019 Budget Data</vt:lpstr>
      <vt:lpstr>Total Direct &amp; Indirect Hours</vt:lpstr>
      <vt:lpstr>Town Crew Pivot by Route</vt:lpstr>
      <vt:lpstr>2016-2017 Storm Prep</vt:lpstr>
      <vt:lpstr>Loaded Labor Rates (FEMA)</vt:lpstr>
      <vt:lpstr>2016-2017 Timesheet Data</vt:lpstr>
    </vt:vector>
  </TitlesOfParts>
  <Company>Four Nines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Woodward</dc:creator>
  <cp:lastModifiedBy>Scott Woodward</cp:lastModifiedBy>
  <cp:lastPrinted>2018-09-20T12:27:25Z</cp:lastPrinted>
  <dcterms:created xsi:type="dcterms:W3CDTF">2018-09-13T18:24:22Z</dcterms:created>
  <dcterms:modified xsi:type="dcterms:W3CDTF">2018-09-20T12:38:30Z</dcterms:modified>
</cp:coreProperties>
</file>